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7545" windowHeight="4785" tabRatio="868" firstSheet="17" activeTab="18"/>
  </bookViews>
  <sheets>
    <sheet name="ZH HRM2" sheetId="1" r:id="rId1"/>
    <sheet name="BE HRM1" sheetId="2" r:id="rId2"/>
    <sheet name="LU HRM1" sheetId="3" r:id="rId3"/>
    <sheet name="LU HRM2" sheetId="4" r:id="rId4"/>
    <sheet name="UR HRM1" sheetId="5" r:id="rId5"/>
    <sheet name="UR HRM2" sheetId="6" r:id="rId6"/>
    <sheet name="SZ HRM1" sheetId="7" r:id="rId7"/>
    <sheet name="OW HRM1" sheetId="8" r:id="rId8"/>
    <sheet name="NW HRM2" sheetId="9" r:id="rId9"/>
    <sheet name="GL HRM1" sheetId="10" r:id="rId10"/>
    <sheet name="GL HRM2" sheetId="11" r:id="rId11"/>
    <sheet name="ZG HRM1" sheetId="12" r:id="rId12"/>
    <sheet name="ZG HRM2" sheetId="13" r:id="rId13"/>
    <sheet name="FR MCH1" sheetId="14" r:id="rId14"/>
    <sheet name="FR MCH2" sheetId="15" r:id="rId15"/>
    <sheet name="SO HRM1" sheetId="16" r:id="rId16"/>
    <sheet name="SO HRM2" sheetId="17" r:id="rId17"/>
    <sheet name="BS HRM1" sheetId="18" r:id="rId18"/>
    <sheet name="BL HRM2" sheetId="19" r:id="rId19"/>
    <sheet name="SH HRM1" sheetId="20" r:id="rId20"/>
    <sheet name="AR HRM1" sheetId="21" r:id="rId21"/>
    <sheet name="AI HRM1" sheetId="22" r:id="rId22"/>
    <sheet name="SG HRM1" sheetId="23" r:id="rId23"/>
    <sheet name="GR HRM1" sheetId="24" r:id="rId24"/>
    <sheet name="AG HRM1" sheetId="25" r:id="rId25"/>
    <sheet name="TG HRM1" sheetId="26" r:id="rId26"/>
    <sheet name="TG HRM2" sheetId="27" r:id="rId27"/>
    <sheet name="TI HRM1" sheetId="28" r:id="rId28"/>
    <sheet name="VD MCH1" sheetId="29" r:id="rId29"/>
    <sheet name="VS MCH1" sheetId="30" r:id="rId30"/>
    <sheet name="NE MCH1" sheetId="31" r:id="rId31"/>
    <sheet name="GE IPSAS" sheetId="32" r:id="rId32"/>
    <sheet name="JU MCH1" sheetId="33" r:id="rId33"/>
    <sheet name="JU MCH2" sheetId="34" r:id="rId34"/>
    <sheet name="CHF" sheetId="35" r:id="rId35"/>
    <sheet name="CHD" sheetId="36" r:id="rId36"/>
    <sheet name="Ergebnisse Rechnung 2010" sheetId="37" r:id="rId37"/>
    <sheet name="Ergebnisse Budgets 2011" sheetId="38" r:id="rId38"/>
    <sheet name="Ergebnisse Rechnung 2011" sheetId="39" r:id="rId39"/>
    <sheet name="Budget 2012" sheetId="40" r:id="rId40"/>
    <sheet name="Übersicht Saldo L. R. " sheetId="41" r:id="rId41"/>
    <sheet name="Finanzierungsfehlbetrag" sheetId="42" r:id="rId42"/>
    <sheet name="Selbstfinanzierungsgrad" sheetId="43" r:id="rId43"/>
  </sheets>
  <definedNames>
    <definedName name="Abschluss_d" localSheetId="37">'Ergebnisse Budgets 2011'!$A$3:$E$36</definedName>
    <definedName name="Abschluss_d" localSheetId="38">'Ergebnisse Rechnung 2011'!$A$3:$E$36</definedName>
    <definedName name="Abschluss_d" localSheetId="41">'Finanzierungsfehlbetrag'!$A$2:$E$35</definedName>
    <definedName name="Abschluss_d" localSheetId="42">'Selbstfinanzierungsgrad'!$A$2:$E$35</definedName>
    <definedName name="Abschluss_d" localSheetId="40">'Übersicht Saldo L. R. '!$A$2:$E$35</definedName>
    <definedName name="Abschluss_d">'Ergebnisse Rechnung 2010'!$A$3:$E$36</definedName>
    <definedName name="Abschluss_f" localSheetId="37">'Ergebnisse Budgets 2011'!#REF!</definedName>
    <definedName name="Abschluss_f" localSheetId="38">'Ergebnisse Rechnung 2011'!#REF!</definedName>
    <definedName name="Abschluss_f" localSheetId="41">'Finanzierungsfehlbetrag'!$H$2:$M$35</definedName>
    <definedName name="Abschluss_f" localSheetId="42">'Selbstfinanzierungsgrad'!$H$2:$M$35</definedName>
    <definedName name="Abschluss_f" localSheetId="40">'Übersicht Saldo L. R. '!$H$2:$M$35</definedName>
    <definedName name="Abschluss_f">'Ergebnisse Rechnung 2010'!#REF!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18">'BL HRM2'!$A$1:$F$113</definedName>
    <definedName name="_xlnm.Print_Area" localSheetId="35">'CHD'!$A$1:$I$29</definedName>
    <definedName name="_xlnm.Print_Area" localSheetId="34">'CHF'!$A$1:$I$29</definedName>
    <definedName name="_xlnm.Print_Area" localSheetId="37">'Ergebnisse Budgets 2011'!$A$2:$E$37</definedName>
    <definedName name="_xlnm.Print_Area" localSheetId="36">'Ergebnisse Rechnung 2010'!$A$2:$F$37</definedName>
    <definedName name="_xlnm.Print_Area" localSheetId="38">'Ergebnisse Rechnung 2011'!$A$2:$E$34</definedName>
    <definedName name="_xlnm.Print_Area" localSheetId="41">'Finanzierungsfehlbetrag'!$A$1:$F$33</definedName>
    <definedName name="_xlnm.Print_Area" localSheetId="14">'FR MCH2'!$A$1:$F$113</definedName>
    <definedName name="_xlnm.Print_Area" localSheetId="10">'GL HRM2'!$A$1:$F$113</definedName>
    <definedName name="_xlnm.Print_Area" localSheetId="33">'JU MCH2'!$A$1:$F$113</definedName>
    <definedName name="_xlnm.Print_Area" localSheetId="3">'LU HRM2'!$A$1:$F$113</definedName>
    <definedName name="_xlnm.Print_Area" localSheetId="8">'NW HRM2'!$A$1:$F$113</definedName>
    <definedName name="_xlnm.Print_Area" localSheetId="42">'Selbstfinanzierungsgrad'!$A$1:$F$33</definedName>
    <definedName name="_xlnm.Print_Area" localSheetId="26">'TG HRM2'!$A$1:$F$113</definedName>
    <definedName name="_xlnm.Print_Area" localSheetId="40">'Übersicht Saldo L. R. '!$A$1:$F$33</definedName>
    <definedName name="_xlnm.Print_Area" localSheetId="5">'UR HRM2'!$A$1:$F$113</definedName>
    <definedName name="_xlnm.Print_Area" localSheetId="0">'ZH HRM2'!$A$1:$C$119</definedName>
    <definedName name="_xlnm.Print_Titles" localSheetId="18">'BL HRM2'!$1:$2</definedName>
    <definedName name="_xlnm.Print_Titles" localSheetId="14">'FR MCH2'!$1:$2</definedName>
    <definedName name="_xlnm.Print_Titles" localSheetId="10">'GL HRM2'!$1:$2</definedName>
    <definedName name="_xlnm.Print_Titles" localSheetId="33">'JU MCH2'!$1:$2</definedName>
    <definedName name="_xlnm.Print_Titles" localSheetId="3">'LU HRM2'!$1:$2</definedName>
    <definedName name="_xlnm.Print_Titles" localSheetId="8">'NW HRM2'!$1:$2</definedName>
    <definedName name="_xlnm.Print_Titles" localSheetId="16">'SO HRM2'!$1:$2</definedName>
    <definedName name="_xlnm.Print_Titles" localSheetId="26">'TG HRM2'!$1:$2</definedName>
    <definedName name="_xlnm.Print_Titles" localSheetId="5">'UR HRM2'!$1:$2</definedName>
    <definedName name="_xlnm.Print_Titles" localSheetId="12">'ZG HRM2'!$1:$2</definedName>
    <definedName name="_xlnm.Print_Titles" localSheetId="0">'ZH HRM2'!$1:$2</definedName>
    <definedName name="Dtext">#REF!</definedName>
    <definedName name="find">'Finanzierungsfehlbetrag'!$A$1:$F$33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41">#REF!</definedName>
    <definedName name="kantone" localSheetId="42">#REF!</definedName>
    <definedName name="kantone" localSheetId="40">#REF!</definedName>
    <definedName name="kantone">#REF!</definedName>
    <definedName name="LR" localSheetId="41">#REF!</definedName>
    <definedName name="LR" localSheetId="42">#REF!</definedName>
    <definedName name="LR">#REF!</definedName>
    <definedName name="LRd">'Übersicht Saldo L. R. '!$A$1:$F$33</definedName>
    <definedName name="LU">#REF!</definedName>
    <definedName name="md">#REF!</definedName>
    <definedName name="mf">#REF!</definedName>
    <definedName name="Name">#REF!</definedName>
    <definedName name="Nameeinf" localSheetId="41">#REF!</definedName>
    <definedName name="Nameeinf" localSheetId="42">#REF!</definedName>
    <definedName name="NE">#REF!</definedName>
    <definedName name="NW">#REF!</definedName>
    <definedName name="od">'Ergebnisse Rechnung 2011'!$A$3:$E$35</definedName>
    <definedName name="of">'Ergebnisse Rechnung 2011'!#REF!</definedName>
    <definedName name="OW">#REF!</definedName>
    <definedName name="qd">'Ergebnisse Rechnung 2010'!$A$3:$E$35</definedName>
    <definedName name="qf">'Ergebnisse Rechnung 2010'!#REF!</definedName>
    <definedName name="sd">'Ergebnisse Budgets 2011'!$A$3:$E$35</definedName>
    <definedName name="sf">'Ergebnisse Budgets 2011'!#REF!</definedName>
    <definedName name="SF_GradR" localSheetId="37">'Ergebnisse Budgets 2011'!$A$3:$E$36</definedName>
    <definedName name="SF_GradR" localSheetId="36">'Ergebnisse Rechnung 2010'!$A$3:$E$36</definedName>
    <definedName name="SF_GradR" localSheetId="38">'Ergebnisse Rechnung 2011'!$A$3:$E$36</definedName>
    <definedName name="SF_GradR" localSheetId="41">'Finanzierungsfehlbetrag'!$A$2:$E$35</definedName>
    <definedName name="SF_GradR" localSheetId="42">'Selbstfinanzierungsgrad'!$A$2:$E$35</definedName>
    <definedName name="SF_GradR" localSheetId="40">'Übersicht Saldo L. R. '!$A$2:$E$35</definedName>
    <definedName name="SF_GradR">#REF!</definedName>
    <definedName name="SFd">'Selbstfinanzierungsgrad'!$A$1:$F$33</definedName>
    <definedName name="SFmitohne" localSheetId="41">#REF!</definedName>
    <definedName name="SFmitohne" localSheetId="42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41">#REF!</definedName>
    <definedName name="Text" localSheetId="42">#REF!</definedName>
    <definedName name="TG">#REF!</definedName>
    <definedName name="TI">#REF!</definedName>
    <definedName name="Umfrage" localSheetId="41">#REF!</definedName>
    <definedName name="Umfrage" localSheetId="42">#REF!</definedName>
    <definedName name="UR">#REF!</definedName>
    <definedName name="VD">#REF!</definedName>
    <definedName name="Verweis" localSheetId="41">#REF!</definedName>
    <definedName name="Verweis" localSheetId="42">#REF!</definedName>
    <definedName name="VS">#REF!</definedName>
    <definedName name="ZG">#REF!</definedName>
    <definedName name="ZH">#REF!</definedName>
    <definedName name="ZIANT" localSheetId="41">#REF!</definedName>
    <definedName name="ZIANT" localSheetId="42">#REF!</definedName>
  </definedNames>
  <calcPr fullCalcOnLoad="1"/>
</workbook>
</file>

<file path=xl/comments19.xml><?xml version="1.0" encoding="utf-8"?>
<comments xmlns="http://schemas.openxmlformats.org/spreadsheetml/2006/main">
  <authors>
    <author>b150pcm</author>
  </authors>
  <commentList>
    <comment ref="F82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231'655.8 Aufwertung VV aus Restatement 2011</t>
        </r>
      </text>
    </comment>
    <comment ref="F83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231'655.8 Aufwertung VV aus Restatement 2011</t>
        </r>
      </text>
    </comment>
    <comment ref="F71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231'655.8 Aufwertung VV aus Restatement 2011</t>
        </r>
      </text>
    </comment>
    <comment ref="G4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Spial ausgegliedert</t>
        </r>
      </text>
    </comment>
  </commentList>
</comments>
</file>

<file path=xl/comments9.xml><?xml version="1.0" encoding="utf-8"?>
<comments xmlns="http://schemas.openxmlformats.org/spreadsheetml/2006/main">
  <authors>
    <author>b150pcm</author>
  </authors>
  <commentList>
    <comment ref="A81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NW wendet Nettomethode an</t>
        </r>
      </text>
    </comment>
    <comment ref="F56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40'100 stehen im Zusammenhang mit 40'000 im Konto 60 Übertragung in FV</t>
        </r>
      </text>
    </comment>
    <comment ref="F60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davon Konto 60: 40'000 Übertragung in FV</t>
        </r>
      </text>
    </comment>
  </commentList>
</comments>
</file>

<file path=xl/sharedStrings.xml><?xml version="1.0" encoding="utf-8"?>
<sst xmlns="http://schemas.openxmlformats.org/spreadsheetml/2006/main" count="4125" uniqueCount="477">
  <si>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</si>
  <si>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</si>
  <si>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</si>
  <si>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</si>
  <si>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</si>
  <si>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</si>
  <si>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</si>
  <si>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</si>
  <si>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</si>
  <si>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</si>
  <si>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</si>
  <si>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</si>
  <si>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</si>
  <si>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</si>
  <si>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</si>
  <si>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</si>
  <si>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</si>
  <si>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</si>
  <si>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</si>
  <si>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</si>
  <si>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</si>
  <si>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</si>
  <si>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</si>
  <si>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</si>
  <si>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</si>
  <si>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</si>
  <si>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</si>
  <si>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</si>
  <si>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</si>
  <si>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</si>
  <si>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</si>
  <si>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</si>
  <si>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</si>
  <si>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</si>
  <si>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</si>
  <si>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</si>
  <si>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</si>
  <si>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</si>
  <si>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</si>
  <si>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</si>
  <si>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</si>
  <si>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</si>
  <si>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</si>
  <si>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</si>
  <si>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</si>
  <si>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</si>
  <si>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</si>
  <si>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Budget</t>
  </si>
  <si>
    <t>Rechnung</t>
  </si>
  <si>
    <t>Differenz</t>
  </si>
  <si>
    <t>Compte</t>
  </si>
  <si>
    <t>B 11 - R 11</t>
  </si>
  <si>
    <t>R 11 - B 12</t>
  </si>
  <si>
    <t>dev.</t>
  </si>
  <si>
    <t>negativ</t>
  </si>
  <si>
    <t xml:space="preserve"> -</t>
  </si>
  <si>
    <t>26 Kantone</t>
  </si>
  <si>
    <t>HRM2 / MCH2</t>
  </si>
  <si>
    <t>Résultats des Budgets 2012 des cantons</t>
  </si>
  <si>
    <t>Abschlusszahlen der Budgets 2012 der Kantone</t>
  </si>
  <si>
    <t>Zürich    HRM2</t>
  </si>
  <si>
    <t>Luzern  HRM2</t>
  </si>
  <si>
    <t>Uri  HRM2</t>
  </si>
  <si>
    <t>Nidwalden   HRM2</t>
  </si>
  <si>
    <t>Glarus  HRM2</t>
  </si>
  <si>
    <t>Zug  HRM2</t>
  </si>
  <si>
    <t>Fribourg  HRM2</t>
  </si>
  <si>
    <t>Solothurn  HRM2</t>
  </si>
  <si>
    <t>Basel-Landschaft  HRM2</t>
  </si>
  <si>
    <t>Thurgau  HRM2</t>
  </si>
  <si>
    <t>Jura  HRM2</t>
  </si>
  <si>
    <t>Résultats des Comptes 2011 des cantons</t>
  </si>
  <si>
    <t>Abschlusszahlen der Rechnungen 2011 der Kantone</t>
  </si>
  <si>
    <t>Kantone die HRM2 anwenden, sind mit HRM2 markiert   /  Cantons qui utilises MCH2 sont marqué HRM2</t>
  </si>
  <si>
    <t>Résultats des Budgets 2011 des cantons</t>
  </si>
  <si>
    <t>Abschlusszahlen der Budgets 2011 der Kantone</t>
  </si>
  <si>
    <t>Kanton:</t>
  </si>
  <si>
    <t>Diff.</t>
  </si>
  <si>
    <t>in %</t>
  </si>
  <si>
    <t xml:space="preserve">L A U F E N D E   R E C H N U N G        </t>
  </si>
  <si>
    <t>def.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</si>
  <si>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</si>
  <si>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</si>
  <si>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</si>
  <si>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</si>
  <si>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</si>
  <si>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</si>
  <si>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</si>
  <si>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</si>
  <si>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</si>
  <si>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</si>
  <si>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</si>
  <si>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</si>
  <si>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</si>
  <si>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</si>
  <si>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 xml:space="preserve">  -</t>
  </si>
  <si>
    <t>38</t>
  </si>
  <si>
    <t>Einlagen in Spezialfinanzierungen/Fonds</t>
  </si>
  <si>
    <t>Einlagen in das Eigenkapital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</si>
  <si>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</si>
  <si>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</si>
  <si>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</si>
  <si>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</si>
  <si>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</si>
  <si>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</si>
  <si>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</si>
  <si>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</si>
  <si>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</si>
  <si>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</si>
  <si>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</si>
  <si>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</si>
  <si>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</si>
  <si>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</si>
  <si>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</si>
  <si>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</si>
  <si>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Entnahmen aus dem Eigenkapital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</si>
  <si>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</si>
  <si>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</si>
  <si>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</si>
  <si>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</si>
  <si>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</si>
  <si>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</si>
  <si>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</si>
  <si>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</si>
  <si>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</si>
  <si>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</si>
  <si>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</si>
  <si>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</si>
  <si>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</si>
  <si>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</si>
  <si>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</si>
  <si>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</si>
  <si>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</si>
  <si>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</si>
  <si>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</si>
  <si>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</si>
  <si>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</si>
  <si>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</si>
  <si>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</si>
  <si>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</si>
  <si>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</si>
  <si>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Canton:</t>
  </si>
  <si>
    <t>26 Cantons</t>
  </si>
  <si>
    <t>en %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</si>
  <si>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</si>
  <si>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</si>
  <si>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</si>
  <si>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</si>
  <si>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</si>
  <si>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</si>
  <si>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</si>
  <si>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</si>
  <si>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</si>
  <si>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</si>
  <si>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Attributions au capital propre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</si>
  <si>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</si>
  <si>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</si>
  <si>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</si>
  <si>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</si>
  <si>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</si>
  <si>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</si>
  <si>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</si>
  <si>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Prélèvements sur le capital propre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</si>
  <si>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</si>
  <si>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</si>
  <si>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</si>
  <si>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</si>
  <si>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</si>
  <si>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</si>
  <si>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</si>
  <si>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</si>
  <si>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</si>
  <si>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</si>
  <si>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</si>
  <si>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</si>
  <si>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</si>
  <si>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MCH2=&gt;MCH1</t>
  </si>
  <si>
    <t>IPSAS=&gt;HRM1</t>
  </si>
  <si>
    <t>330/335/339</t>
  </si>
  <si>
    <t>Amortissements sur le patrimoine financier / Moins-values non réalisées sur placements financiers / Créances irrécouvrables</t>
  </si>
  <si>
    <t>331 - 334/336-338</t>
  </si>
  <si>
    <t>38 /3x</t>
  </si>
  <si>
    <t>Attributions aux financements spéciaux /Charges non Réparties</t>
  </si>
  <si>
    <t>41 / 43 / 439</t>
  </si>
  <si>
    <t>Concessions / Contributions / dissolution de provision</t>
  </si>
  <si>
    <t>def</t>
  </si>
  <si>
    <t xml:space="preserve">Budget </t>
  </si>
  <si>
    <t>L A U F E N D E   R E C H N U N G</t>
  </si>
  <si>
    <t>HRM2=&gt;HRM1</t>
  </si>
  <si>
    <t>62 - 69</t>
  </si>
  <si>
    <t>38 / 335</t>
  </si>
  <si>
    <t>Einlagen in Spezialfinanz./Fonds</t>
  </si>
  <si>
    <t>331 - 334</t>
  </si>
  <si>
    <t xml:space="preserve">Kanton: </t>
  </si>
  <si>
    <t>ZH</t>
  </si>
  <si>
    <t>in 1000 Franken</t>
  </si>
  <si>
    <t>ERFOLGSRECHNUNG</t>
  </si>
  <si>
    <t>Sach- und übriger Betriebsaufwand</t>
  </si>
  <si>
    <t>Einlagen in Fonds und Spezialfinanzierungen</t>
  </si>
  <si>
    <t>davon 351</t>
  </si>
  <si>
    <t>Einlagen in Fonds und Spezialfinanzierungen im Eigenkapital</t>
  </si>
  <si>
    <t>Transferaufwand</t>
  </si>
  <si>
    <t>davon 364, 365 und 366</t>
  </si>
  <si>
    <t>Wertberichtigungen Darlehen VV, Beteiligungen VV und Investitionsbeiträge</t>
  </si>
  <si>
    <t>Durchlaufende Beiträge</t>
  </si>
  <si>
    <t>Interne Verrechungen</t>
  </si>
  <si>
    <t>Total Betrieblicher Aufwand</t>
  </si>
  <si>
    <t>Fiskaleinnahmen</t>
  </si>
  <si>
    <t>Regalien und Konzessionen</t>
  </si>
  <si>
    <t>Entgelte</t>
  </si>
  <si>
    <t>Verschiedene Erträge</t>
  </si>
  <si>
    <t>Entnahmen aus Fonds und Spezialfinanzierungen</t>
  </si>
  <si>
    <t>davon 451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</si>
  <si>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</si>
  <si>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</si>
  <si>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</si>
  <si>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</si>
  <si>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</si>
  <si>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</t>
  </si>
  <si>
    <t>Ergebnis aus betrieblicher Tätigkeit</t>
  </si>
  <si>
    <t>Finanzaufwand</t>
  </si>
  <si>
    <t>davon 340</t>
  </si>
  <si>
    <t>Zinsaufwand</t>
  </si>
  <si>
    <t>Zinsertrag</t>
  </si>
  <si>
    <t>Realisierte Gewinne FV</t>
  </si>
  <si>
    <t>Beteiligungsertrag FV</t>
  </si>
  <si>
    <t>Liegenschaftenertrag FV</t>
  </si>
  <si>
    <t>Wertberichtigungen Anlagen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</si>
  <si>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</si>
  <si>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</si>
  <si>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</si>
  <si>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</si>
  <si>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</si>
  <si>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</si>
  <si>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</si>
  <si>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</si>
  <si>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</si>
  <si>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Ausserordentlicher Aufwand</t>
  </si>
  <si>
    <t>davon 383</t>
  </si>
  <si>
    <t>Zusätzliche Abschreibungen Sachanlagen und immat. Anlagen VV</t>
  </si>
  <si>
    <t>davon 387</t>
  </si>
  <si>
    <t>Zusätzlich Abschreibungen Darlehen, Beteiligungen, Invest.-Beiträge VV</t>
  </si>
  <si>
    <t>davon 389</t>
  </si>
  <si>
    <t>Ausserordentlicher Ertrag</t>
  </si>
  <si>
    <t>davon 487</t>
  </si>
  <si>
    <t>Zusätzliche Auflösung passivierter Investitionsbeiträge</t>
  </si>
  <si>
    <t>davon 489</t>
  </si>
  <si>
    <t>Ausserordentliches Ergebnis</t>
  </si>
  <si>
    <t>Gesamtergebnis Erfolgsrechung</t>
  </si>
  <si>
    <t>Aufwand</t>
  </si>
  <si>
    <t>Ertrag</t>
  </si>
  <si>
    <t>INVESTITIONSRECHNUNG</t>
  </si>
  <si>
    <t>50-56</t>
  </si>
  <si>
    <t>Bruttoinvestitionen</t>
  </si>
  <si>
    <t>davon 54</t>
  </si>
  <si>
    <t>Darlehen</t>
  </si>
  <si>
    <t>davon 55</t>
  </si>
  <si>
    <t>Beteiligungen und Grundkapitalien</t>
  </si>
  <si>
    <t>Durchlaufende Investitionsbeiträge</t>
  </si>
  <si>
    <t>a.o Investitionsausgaben</t>
  </si>
  <si>
    <t>Investitionsausgaben gesamt</t>
  </si>
  <si>
    <t>60-66</t>
  </si>
  <si>
    <t>Investitionseinnahmen</t>
  </si>
  <si>
    <t>davon 64</t>
  </si>
  <si>
    <t>Rückzahlung von Darlehen</t>
  </si>
  <si>
    <t>davon 65</t>
  </si>
  <si>
    <t>Übertragung von Beteiligungen</t>
  </si>
  <si>
    <t>a.o Investitionseinnahmen</t>
  </si>
  <si>
    <t>Investitionseinnahmen gesamt</t>
  </si>
  <si>
    <t>Nettoinvestition ohne Darlehen und Beteiligungen</t>
  </si>
  <si>
    <t>BILANZ</t>
  </si>
  <si>
    <t>Finanzvermögen</t>
  </si>
  <si>
    <t>Verwaltungsvermögen</t>
  </si>
  <si>
    <t>davon 144</t>
  </si>
  <si>
    <t>davon 145</t>
  </si>
  <si>
    <t>Beteiligungen / Grundkapitalien</t>
  </si>
  <si>
    <t>Aktiven</t>
  </si>
  <si>
    <t>Fremdkapital</t>
  </si>
  <si>
    <t>davon 200</t>
  </si>
  <si>
    <t>Laufende Verbindlichkeiten</t>
  </si>
  <si>
    <t>davon 201</t>
  </si>
  <si>
    <t>Kurzfristige Finanzverbindlichkeiten</t>
  </si>
  <si>
    <t>davon 2016</t>
  </si>
  <si>
    <t>derivative Finanzinstrumente</t>
  </si>
  <si>
    <t>davon 206</t>
  </si>
  <si>
    <t>Langfristige Finanzverbindlichkeiten</t>
  </si>
  <si>
    <t>davon 2068</t>
  </si>
  <si>
    <t>passivierte Investitionsbeiträge</t>
  </si>
  <si>
    <t>Eigenkapital</t>
  </si>
  <si>
    <t>davon 299</t>
  </si>
  <si>
    <t>Bilanzüberschuss (- Bilanzfehlbetrag)</t>
  </si>
  <si>
    <t>Passiven</t>
  </si>
  <si>
    <t>KENNZAHLEN</t>
  </si>
  <si>
    <t>1000 Fr.</t>
  </si>
  <si>
    <t>Selbstfinanzierungsanteil</t>
  </si>
  <si>
    <t>41a</t>
  </si>
  <si>
    <t>Selbstfinanzierungsgrad inkl. Darlehen und Beteiligungen der Investitionsrechnung</t>
  </si>
  <si>
    <t>41b</t>
  </si>
  <si>
    <t>Selbstfinanzierungsgrad ohne Darlehen und Beteiligungen der Investitionsrechnung</t>
  </si>
  <si>
    <t>99a</t>
  </si>
  <si>
    <t>Finanzierungsergebnis inkl. Darlehen und Beteiligungen der Investitionsrechnung</t>
  </si>
  <si>
    <t>99b</t>
  </si>
  <si>
    <t>Finanzierungsergebnis ohne Darlehen und Beteiligungen der Investitionsrechnung</t>
  </si>
  <si>
    <t>Bruttoschulden</t>
  </si>
  <si>
    <t>Bruttoverschuldungsanteil</t>
  </si>
  <si>
    <t>Nettoschuld I</t>
  </si>
  <si>
    <t>Nettoschuld II</t>
  </si>
  <si>
    <t>35a</t>
  </si>
  <si>
    <t>Nettoschuld I in Fr. je Einwohner</t>
  </si>
  <si>
    <t>35b</t>
  </si>
  <si>
    <t>Nettoschuld II in Fr. je Einwohner</t>
  </si>
  <si>
    <t>Nettoverschuldungsquotient</t>
  </si>
  <si>
    <t>Eigenkapital (in 1000 Fr.)</t>
  </si>
  <si>
    <t>Eigenkapitaldeckungsgrad</t>
  </si>
  <si>
    <t>Kapitaldienstanteil</t>
  </si>
  <si>
    <t>Saldo der Finanzerträge</t>
  </si>
  <si>
    <t>Bruttorendite des Finanzvermögens</t>
  </si>
  <si>
    <t>Zinsbelastungsanteil</t>
  </si>
  <si>
    <t>Investitionsanteil</t>
  </si>
  <si>
    <t>STATISTIK</t>
  </si>
  <si>
    <t>Ständige Wohnbevölkerung am Jahresende</t>
  </si>
  <si>
    <t>Hilfsgrössen</t>
  </si>
  <si>
    <t>Laufender Ertrag</t>
  </si>
  <si>
    <t>Laufender Aufwand</t>
  </si>
  <si>
    <t>Konsolidierter Gesamtaufwand</t>
  </si>
  <si>
    <t>Finanzrechnung</t>
  </si>
  <si>
    <t>ordentliche Einnahmen</t>
  </si>
  <si>
    <t>Gesamteinnahmen</t>
  </si>
  <si>
    <t>ordentliche Ausgaben</t>
  </si>
  <si>
    <t>Gesamtausgaben</t>
  </si>
  <si>
    <t>Ordentliches Finanzierungsergebnis</t>
  </si>
  <si>
    <t>Finanzierungsergebnis</t>
  </si>
  <si>
    <t>LU</t>
  </si>
  <si>
    <t>UR</t>
  </si>
  <si>
    <t>NW</t>
  </si>
  <si>
    <t>GL</t>
  </si>
  <si>
    <t xml:space="preserve">Ständige Wohnbevölkerung am Jahresende </t>
  </si>
  <si>
    <t>ZG</t>
  </si>
  <si>
    <t>FR</t>
  </si>
  <si>
    <t>en 1000 frs.</t>
  </si>
  <si>
    <t>Compte de résultats</t>
  </si>
  <si>
    <t>Charges de biens et services et autres charges d'exploitation</t>
  </si>
  <si>
    <t>Amortissements du patrimoine administratif</t>
  </si>
  <si>
    <t>Attributions aux fonds et financements spéciaux</t>
  </si>
  <si>
    <t>de cela 351</t>
  </si>
  <si>
    <t>Attributions aux fonds et financements spéciaux enregistrées sous Capital propre</t>
  </si>
  <si>
    <t>Charges de transfert</t>
  </si>
  <si>
    <t>de cela 364, 365 et 366</t>
  </si>
  <si>
    <t>Réévaluations emprunts PA, participations PA et subventions d'investissements</t>
  </si>
  <si>
    <t>Subventions à redistribuer</t>
  </si>
  <si>
    <t>charges d'exploitation</t>
  </si>
  <si>
    <t>Revenus fiscaux</t>
  </si>
  <si>
    <t>Patentes et concessions</t>
  </si>
  <si>
    <t>Taxes</t>
  </si>
  <si>
    <t>Revenus divers</t>
  </si>
  <si>
    <t>Prélèvements sur les fonds et financements spéciaux</t>
  </si>
  <si>
    <t>de cela 451</t>
  </si>
  <si>
    <t>Prélèvements sur les fonds et financements spéciaux enregistrés sous Capital propre</t>
  </si>
  <si>
    <t>Revenus de transferts</t>
  </si>
  <si>
    <t>de cela 466</t>
  </si>
  <si>
    <t>Dissolution des subventions d'investissements portées au passif</t>
  </si>
  <si>
    <t>Revenus d'exploitation</t>
  </si>
  <si>
    <t>Résultat provenant des aktivités d'exploitation</t>
  </si>
  <si>
    <t>Charges financières</t>
  </si>
  <si>
    <t>de cela 340</t>
  </si>
  <si>
    <t>Charge d'intérêt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</si>
  <si>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</si>
  <si>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</si>
  <si>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</si>
  <si>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</si>
  <si>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</si>
  <si>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</si>
  <si>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financiéers d'entrepirse publiques</t>
  </si>
  <si>
    <t>Produit des immebles PA</t>
  </si>
  <si>
    <t>Revenus des immeubles loués</t>
  </si>
  <si>
    <t>autres Revenus financiers</t>
  </si>
  <si>
    <t>de cela 4490</t>
  </si>
  <si>
    <t>Réévaluations PA</t>
  </si>
  <si>
    <t>Résultat provenant de financements</t>
  </si>
  <si>
    <t>Résultat opérationnel</t>
  </si>
  <si>
    <t>Charges extraordinaires</t>
  </si>
  <si>
    <t>de cela 383</t>
  </si>
  <si>
    <t>Amortissements supplémentaires des immobilisations corporelles et incorporelles PA</t>
  </si>
  <si>
    <t>de cela 387</t>
  </si>
  <si>
    <t>Amortissements supplémentaires des prêts, participations et subventions d’investissements</t>
  </si>
  <si>
    <t>de cela 389</t>
  </si>
  <si>
    <t>Revenus extraordinaires</t>
  </si>
  <si>
    <t>de cela 487</t>
  </si>
  <si>
    <t>Dissolution supplémentaire des subventions d’investissements portées au passif</t>
  </si>
  <si>
    <t>de cela 489</t>
  </si>
  <si>
    <t>Résultat extraordinaire</t>
  </si>
  <si>
    <t>Résultat total, compte de résultats</t>
  </si>
  <si>
    <t>Charges</t>
  </si>
  <si>
    <t>Revenus</t>
  </si>
  <si>
    <t>Comptes des investissements</t>
  </si>
  <si>
    <t>Investissements bruts</t>
  </si>
  <si>
    <t>de cela 54</t>
  </si>
  <si>
    <t>Prêts</t>
  </si>
  <si>
    <t>de cela 55</t>
  </si>
  <si>
    <t>Participations et capital social</t>
  </si>
  <si>
    <t>Subventions d'investissements à redistribuer</t>
  </si>
  <si>
    <t>Investissements extraordinaires</t>
  </si>
  <si>
    <t>Dépenses d'investissements total</t>
  </si>
  <si>
    <t>Recettes d'investissement</t>
  </si>
  <si>
    <t>de cela 64</t>
  </si>
  <si>
    <t>Remboursement de prêts</t>
  </si>
  <si>
    <t>de cela 65</t>
  </si>
  <si>
    <t>Transfert de participations</t>
  </si>
  <si>
    <t>Recettes d'investissement extraordinaires</t>
  </si>
  <si>
    <t>Recettes d'investissements total</t>
  </si>
  <si>
    <t>Investissement net sauf prêts et participations</t>
  </si>
  <si>
    <t>BILAN</t>
  </si>
  <si>
    <t>Patrimoine Financier</t>
  </si>
  <si>
    <t>Patrimoine administratif</t>
  </si>
  <si>
    <t>de cela 144</t>
  </si>
  <si>
    <t>de cela 145</t>
  </si>
  <si>
    <t>Participations, capital social</t>
  </si>
  <si>
    <t>Actif</t>
  </si>
  <si>
    <t>Capitaux de tiers</t>
  </si>
  <si>
    <t>de cela  200</t>
  </si>
  <si>
    <t>Engagements courants</t>
  </si>
  <si>
    <t>de cela  201</t>
  </si>
  <si>
    <t>Engagements financiers à court terme</t>
  </si>
  <si>
    <t>de cela 2016</t>
  </si>
  <si>
    <t>Instruments financiers dérivés</t>
  </si>
  <si>
    <t>de cela   206</t>
  </si>
  <si>
    <t>Engagements financiers à long terme</t>
  </si>
  <si>
    <t>de cela 2068</t>
  </si>
  <si>
    <t>Subventions d'investissements inscrites au passif</t>
  </si>
  <si>
    <t>Capital propre</t>
  </si>
  <si>
    <t>de cela   299</t>
  </si>
  <si>
    <t>Excédent du bilan (- Découvert du bilan)</t>
  </si>
  <si>
    <t>Passif</t>
  </si>
  <si>
    <t>INDICATEURS FINANCIERS                                                              1000 frs.</t>
  </si>
  <si>
    <t>Taux d'autofinancement</t>
  </si>
  <si>
    <t>Degré d'autofinancement incl. emprunts et participations de la compte des investissements</t>
  </si>
  <si>
    <t>Degré d'autofinancement sauf emprunts et participations de la compte des investissements</t>
  </si>
  <si>
    <t>Financement incl. emprunts et participations de la compte des investissements</t>
  </si>
  <si>
    <t>Financement sauf emprunts et participations de la compte des investissements</t>
  </si>
  <si>
    <t>Dettes brutes</t>
  </si>
  <si>
    <t>Dettes brutes par rapport aux revenus</t>
  </si>
  <si>
    <t>Dette nette 1</t>
  </si>
  <si>
    <t>Dette nette 2</t>
  </si>
  <si>
    <t>Dette nette 1 en francs et par habitant</t>
  </si>
  <si>
    <t>Dette nette 2 en francs et par habitant</t>
  </si>
  <si>
    <t>Taux d'endettement net</t>
  </si>
  <si>
    <t>capital propre</t>
  </si>
  <si>
    <t>Degré de couverture du capital propre</t>
  </si>
  <si>
    <t>Part du service de la dette</t>
  </si>
  <si>
    <t>Solde des revenus financiers</t>
  </si>
  <si>
    <t>Rendements bruts du patrimoine financier</t>
  </si>
  <si>
    <t>Part des charges d'intérêts</t>
  </si>
  <si>
    <t>Proportion des investissements</t>
  </si>
  <si>
    <t>STATISTIC</t>
  </si>
  <si>
    <t>Population résident permanente à la fin de l'année</t>
  </si>
  <si>
    <t>Chiffres d'aide</t>
  </si>
  <si>
    <t>Revenu courant</t>
  </si>
  <si>
    <t>Charge courant</t>
  </si>
  <si>
    <t>Charges totales consolidées</t>
  </si>
  <si>
    <t>Recettes ordinaires</t>
  </si>
  <si>
    <t>financiére</t>
  </si>
  <si>
    <t xml:space="preserve">Recettes  </t>
  </si>
  <si>
    <t>Dépenses ordinaires</t>
  </si>
  <si>
    <t xml:space="preserve">Dépenses </t>
  </si>
  <si>
    <t>Résultat du compte de financement ordinaire</t>
  </si>
  <si>
    <t>Résultat du compte de financement</t>
  </si>
  <si>
    <t>SO</t>
  </si>
  <si>
    <t>BL</t>
  </si>
  <si>
    <t>Basel Land</t>
  </si>
  <si>
    <t>TG</t>
  </si>
  <si>
    <t>Def.</t>
  </si>
  <si>
    <t>JU</t>
  </si>
  <si>
    <t>en 1000 frcs.</t>
  </si>
  <si>
    <t>Kantone mit HRM2-Kontenplan wurden nach HRM1-Kontenplan umgegliedert</t>
  </si>
  <si>
    <t>Des cantons avec Plan comptable MCH2 ont été réorganisés après Plan comptable MCH1</t>
  </si>
  <si>
    <t>Résultats des Comptes 2010 des cantons</t>
  </si>
  <si>
    <t>Abschlusszahlen der Rechnungen 2010 der Kantone</t>
  </si>
</sst>
</file>

<file path=xl/styles.xml><?xml version="1.0" encoding="utf-8"?>
<styleSheet xmlns="http://schemas.openxmlformats.org/spreadsheetml/2006/main">
  <numFmts count="6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\+\ ###,##0;\-\ ###,##0"/>
    <numFmt numFmtId="168" formatCode="#,##0.0;[Red]\-#,##0.0"/>
    <numFmt numFmtId="169" formatCode="d/mm/yyyy"/>
    <numFmt numFmtId="170" formatCode="0.000%"/>
    <numFmt numFmtId="171" formatCode="0.000"/>
    <numFmt numFmtId="172" formatCode="#,##0.0"/>
    <numFmt numFmtId="173" formatCode="0.0"/>
    <numFmt numFmtId="174" formatCode="\(#,##0\);\(#,##0\)"/>
    <numFmt numFmtId="175" formatCode="0.0000%"/>
    <numFmt numFmtId="176" formatCode="0.00000000"/>
    <numFmt numFmtId="177" formatCode="0.0000000"/>
    <numFmt numFmtId="178" formatCode="#,###,##0;\-\ #,###,##0"/>
    <numFmt numFmtId="179" formatCode="#,##0.00000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###,##0."/>
    <numFmt numFmtId="188" formatCode="#,##0.000"/>
    <numFmt numFmtId="189" formatCode="_ * #,##0_ ;_ * \-#,##0_ ;_ * &quot;-&quot;??_ ;_ @_ "/>
    <numFmt numFmtId="190" formatCode="0.0%;[Red]\-0.0%"/>
    <numFmt numFmtId="191" formatCode="#,##0.0\ %\ \ ;\-#,##0.0\ %\ \ "/>
    <numFmt numFmtId="192" formatCode="#,##0.000;\-\ #,##0.000"/>
    <numFmt numFmtId="193" formatCode="#"/>
    <numFmt numFmtId="194" formatCode="[$-807]dddd\,\ d\.\ mmmm\ yyyy"/>
    <numFmt numFmtId="195" formatCode="[$-807]d/\ mmmm\ yyyy;@"/>
    <numFmt numFmtId="196" formatCode="#,##0_ ;[Red]\-#,##0\ "/>
    <numFmt numFmtId="197" formatCode="#\ ###\ ##0"/>
    <numFmt numFmtId="198" formatCode="_ * #,##0.0_ ;_ * \-#,##0.0_ ;_ * &quot;-&quot;??_ ;_ @_ "/>
    <numFmt numFmtId="199" formatCode="0.0_ \ "/>
    <numFmt numFmtId="200" formatCode="#\ ###\ ##0_ \ ;\-#\ ###\ ##0_ \ ;\-_ \ "/>
    <numFmt numFmtId="201" formatCode="#\ ###\ ##0_ "/>
    <numFmt numFmtId="202" formatCode="_ * #,##0.000_ ;_ * \-#,##0.000_ ;_ * &quot;-&quot;??_ ;_ @_ "/>
    <numFmt numFmtId="203" formatCode="&quot;CHF.&quot;\ #,##0_);\(&quot;CHF.&quot;\ #,##0\)"/>
    <numFmt numFmtId="204" formatCode="&quot;CHF.&quot;\ #,##0_);[Red]\(&quot;CHF.&quot;\ #,##0\)"/>
    <numFmt numFmtId="205" formatCode="&quot;CHF.&quot;\ #,##0.00_);\(&quot;CHF.&quot;\ #,##0.00\)"/>
    <numFmt numFmtId="206" formatCode="&quot;CHF.&quot;\ #,##0.00_);[Red]\(&quot;CHF.&quot;\ #,##0.00\)"/>
    <numFmt numFmtId="207" formatCode="_(&quot;CHF.&quot;\ * #,##0_);_(&quot;CHF.&quot;\ * \(#,##0\);_(&quot;CHF.&quot;\ * &quot;-&quot;_);_(@_)"/>
    <numFmt numFmtId="208" formatCode="_(* #,##0_);_(* \(#,##0\);_(* &quot;-&quot;_);_(@_)"/>
    <numFmt numFmtId="209" formatCode="_(&quot;CHF.&quot;\ * #,##0.00_);_(&quot;CHF.&quot;\ * \(#,##0.00\);_(&quot;CHF.&quot;\ * &quot;-&quot;??_);_(@_)"/>
    <numFmt numFmtId="210" formatCode="_(* #,##0.00_);_(* \(#,##0.00\);_(* &quot;-&quot;??_);_(@_)"/>
    <numFmt numFmtId="211" formatCode="0.0%;\ \-0.0%;\ ;"/>
    <numFmt numFmtId="212" formatCode="_ * #,##0_ ;[Red]_ * \-#,##0_ ;_ * &quot;-&quot;??_ ;_ @_ "/>
    <numFmt numFmtId="213" formatCode="_ * #,##0.0_ ;_ * \-#,##0.0_ ;_ * &quot;-&quot;?_ ;_ @_ "/>
    <numFmt numFmtId="214" formatCode="&quot;Fr.&quot;\ #,##0;&quot;Fr.&quot;\ \-#,##0"/>
    <numFmt numFmtId="215" formatCode="&quot;Fr.&quot;\ #,##0;[Red]&quot;Fr.&quot;\ \-#,##0"/>
    <numFmt numFmtId="216" formatCode="&quot;Fr.&quot;\ #,##0.00;&quot;Fr.&quot;\ \-#,##0.00"/>
    <numFmt numFmtId="217" formatCode="&quot;Fr.&quot;\ #,##0.00;[Red]&quot;Fr.&quot;\ \-#,##0.00"/>
    <numFmt numFmtId="218" formatCode="_ &quot;Fr.&quot;\ * #,##0_ ;_ &quot;Fr.&quot;\ * \-#,##0_ ;_ &quot;Fr.&quot;\ * &quot;-&quot;_ ;_ @_ "/>
    <numFmt numFmtId="219" formatCode="_ &quot;Fr.&quot;\ * #,##0.00_ ;_ &quot;Fr.&quot;\ * \-#,##0.00_ ;_ &quot;Fr.&quot;\ * &quot;-&quot;??_ ;_ @_ "/>
    <numFmt numFmtId="220" formatCode="#,##0.00_-;#,##0.00\-;&quot; &quot;"/>
    <numFmt numFmtId="221" formatCode="#,##0.00_ ;\-#,##0.00\ "/>
    <numFmt numFmtId="222" formatCode="#,##0_-;#,##0\-;&quot; &quot;"/>
  </numFmts>
  <fonts count="4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0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 Narrow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</borders>
  <cellStyleXfs count="8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1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" fillId="0" borderId="0">
      <alignment/>
      <protection/>
    </xf>
    <xf numFmtId="0" fontId="0" fillId="22" borderId="4" applyNumberFormat="0" applyFont="0" applyAlignment="0" applyProtection="0"/>
    <xf numFmtId="9" fontId="4" fillId="0" borderId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197" fontId="28" fillId="0" borderId="5" applyBorder="0" applyAlignment="0">
      <protection/>
    </xf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10" applyNumberFormat="0" applyAlignment="0" applyProtection="0"/>
  </cellStyleXfs>
  <cellXfs count="38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right" vertical="center"/>
      <protection/>
    </xf>
    <xf numFmtId="164" fontId="0" fillId="0" borderId="0" xfId="0" applyFont="1" applyAlignment="1">
      <alignment vertical="center"/>
    </xf>
    <xf numFmtId="164" fontId="0" fillId="0" borderId="11" xfId="0" applyFont="1" applyBorder="1" applyAlignment="1" applyProtection="1">
      <alignment horizontal="left" vertical="center"/>
      <protection/>
    </xf>
    <xf numFmtId="164" fontId="5" fillId="0" borderId="12" xfId="0" applyFont="1" applyBorder="1" applyAlignment="1" applyProtection="1">
      <alignment horizontal="left" vertical="center"/>
      <protection/>
    </xf>
    <xf numFmtId="164" fontId="0" fillId="0" borderId="12" xfId="0" applyFont="1" applyBorder="1" applyAlignment="1" applyProtection="1">
      <alignment horizontal="right" vertical="center"/>
      <protection/>
    </xf>
    <xf numFmtId="164" fontId="0" fillId="0" borderId="13" xfId="0" applyFont="1" applyBorder="1" applyAlignment="1">
      <alignment vertical="center"/>
    </xf>
    <xf numFmtId="164" fontId="0" fillId="0" borderId="12" xfId="0" applyFont="1" applyBorder="1" applyAlignment="1" applyProtection="1">
      <alignment horizontal="lef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165" fontId="0" fillId="0" borderId="12" xfId="0" applyNumberFormat="1" applyFont="1" applyBorder="1" applyAlignment="1" applyProtection="1">
      <alignment vertical="center"/>
      <protection/>
    </xf>
    <xf numFmtId="166" fontId="0" fillId="0" borderId="14" xfId="0" applyNumberFormat="1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6" fontId="0" fillId="0" borderId="15" xfId="0" applyNumberFormat="1" applyFont="1" applyBorder="1" applyAlignment="1" applyProtection="1">
      <alignment vertical="center"/>
      <protection/>
    </xf>
    <xf numFmtId="164" fontId="0" fillId="0" borderId="16" xfId="0" applyFont="1" applyBorder="1" applyAlignment="1" applyProtection="1">
      <alignment horizontal="left" vertical="center"/>
      <protection/>
    </xf>
    <xf numFmtId="164" fontId="0" fillId="0" borderId="17" xfId="0" applyFont="1" applyBorder="1" applyAlignment="1" applyProtection="1">
      <alignment horizontal="left" vertical="center"/>
      <protection/>
    </xf>
    <xf numFmtId="166" fontId="0" fillId="0" borderId="17" xfId="0" applyNumberFormat="1" applyFont="1" applyBorder="1" applyAlignment="1" applyProtection="1">
      <alignment vertical="center"/>
      <protection/>
    </xf>
    <xf numFmtId="166" fontId="0" fillId="0" borderId="18" xfId="0" applyNumberFormat="1" applyFont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 horizontal="left" vertical="center"/>
      <protection/>
    </xf>
    <xf numFmtId="164" fontId="5" fillId="0" borderId="20" xfId="0" applyFont="1" applyBorder="1" applyAlignment="1" applyProtection="1">
      <alignment horizontal="left" vertical="center"/>
      <protection/>
    </xf>
    <xf numFmtId="166" fontId="5" fillId="0" borderId="20" xfId="0" applyNumberFormat="1" applyFont="1" applyBorder="1" applyAlignment="1" applyProtection="1">
      <alignment vertical="center"/>
      <protection/>
    </xf>
    <xf numFmtId="165" fontId="0" fillId="0" borderId="20" xfId="0" applyNumberFormat="1" applyFont="1" applyBorder="1" applyAlignment="1" applyProtection="1">
      <alignment vertical="center"/>
      <protection/>
    </xf>
    <xf numFmtId="166" fontId="5" fillId="0" borderId="21" xfId="0" applyNumberFormat="1" applyFont="1" applyBorder="1" applyAlignment="1" applyProtection="1">
      <alignment vertical="center"/>
      <protection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5" fillId="24" borderId="0" xfId="0" applyFont="1" applyFill="1" applyAlignment="1">
      <alignment vertical="center"/>
    </xf>
    <xf numFmtId="166" fontId="5" fillId="24" borderId="0" xfId="0" applyNumberFormat="1" applyFont="1" applyFill="1" applyAlignment="1" applyProtection="1">
      <alignment vertical="center"/>
      <protection/>
    </xf>
    <xf numFmtId="166" fontId="5" fillId="24" borderId="0" xfId="0" applyNumberFormat="1" applyFont="1" applyFill="1" applyBorder="1" applyAlignment="1" applyProtection="1">
      <alignment vertical="center"/>
      <protection/>
    </xf>
    <xf numFmtId="166" fontId="5" fillId="24" borderId="15" xfId="0" applyNumberFormat="1" applyFont="1" applyFill="1" applyBorder="1" applyAlignment="1" applyProtection="1">
      <alignment vertical="center"/>
      <protection/>
    </xf>
    <xf numFmtId="164" fontId="5" fillId="24" borderId="16" xfId="0" applyFont="1" applyFill="1" applyBorder="1" applyAlignment="1">
      <alignment vertical="center"/>
    </xf>
    <xf numFmtId="164" fontId="5" fillId="24" borderId="17" xfId="0" applyFont="1" applyFill="1" applyBorder="1" applyAlignment="1">
      <alignment vertical="center"/>
    </xf>
    <xf numFmtId="166" fontId="5" fillId="24" borderId="17" xfId="0" applyNumberFormat="1" applyFont="1" applyFill="1" applyBorder="1" applyAlignment="1" applyProtection="1">
      <alignment vertical="center"/>
      <protection/>
    </xf>
    <xf numFmtId="165" fontId="5" fillId="24" borderId="17" xfId="0" applyNumberFormat="1" applyFont="1" applyFill="1" applyBorder="1" applyAlignment="1" applyProtection="1">
      <alignment vertical="center"/>
      <protection/>
    </xf>
    <xf numFmtId="166" fontId="5" fillId="24" borderId="18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>
      <alignment horizontal="right" vertical="center"/>
    </xf>
    <xf numFmtId="164" fontId="6" fillId="0" borderId="17" xfId="0" applyFont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5" fillId="24" borderId="13" xfId="0" applyFont="1" applyFill="1" applyBorder="1" applyAlignment="1" quotePrefix="1">
      <alignment vertical="center"/>
    </xf>
    <xf numFmtId="164" fontId="5" fillId="0" borderId="19" xfId="0" applyFont="1" applyBorder="1" applyAlignment="1">
      <alignment vertical="center"/>
    </xf>
    <xf numFmtId="164" fontId="5" fillId="0" borderId="20" xfId="0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/>
    </xf>
    <xf numFmtId="165" fontId="5" fillId="0" borderId="20" xfId="0" applyNumberFormat="1" applyFont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right" vertical="center"/>
    </xf>
    <xf numFmtId="164" fontId="5" fillId="0" borderId="12" xfId="0" applyFont="1" applyBorder="1" applyAlignment="1" applyProtection="1">
      <alignment horizontal="right" vertical="center"/>
      <protection/>
    </xf>
    <xf numFmtId="164" fontId="5" fillId="0" borderId="14" xfId="0" applyFont="1" applyBorder="1" applyAlignment="1" applyProtection="1">
      <alignment horizontal="right" vertical="center"/>
      <protection/>
    </xf>
    <xf numFmtId="164" fontId="0" fillId="0" borderId="13" xfId="0" applyFont="1" applyBorder="1" applyAlignment="1" quotePrefix="1">
      <alignment vertical="center"/>
    </xf>
    <xf numFmtId="164" fontId="6" fillId="0" borderId="17" xfId="0" applyFont="1" applyBorder="1" applyAlignment="1" quotePrefix="1">
      <alignment horizontal="right" vertical="center"/>
    </xf>
    <xf numFmtId="164" fontId="6" fillId="0" borderId="12" xfId="0" applyFont="1" applyBorder="1" applyAlignment="1">
      <alignment horizontal="centerContinuous" vertical="center"/>
    </xf>
    <xf numFmtId="164" fontId="7" fillId="0" borderId="12" xfId="0" applyFont="1" applyBorder="1" applyAlignment="1">
      <alignment horizontal="centerContinuous" vertical="center"/>
    </xf>
    <xf numFmtId="165" fontId="7" fillId="0" borderId="0" xfId="0" applyNumberFormat="1" applyFont="1" applyBorder="1" applyAlignment="1" quotePrefix="1">
      <alignment horizontal="right" vertical="center"/>
    </xf>
    <xf numFmtId="38" fontId="0" fillId="0" borderId="0" xfId="60" applyNumberFormat="1" applyFont="1" applyAlignment="1">
      <alignment horizontal="right" vertical="center"/>
    </xf>
    <xf numFmtId="165" fontId="0" fillId="0" borderId="17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4" fontId="5" fillId="0" borderId="0" xfId="0" applyFont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5" fillId="0" borderId="15" xfId="0" applyFont="1" applyBorder="1" applyAlignment="1" applyProtection="1">
      <alignment horizontal="right" vertical="center"/>
      <protection/>
    </xf>
    <xf numFmtId="164" fontId="0" fillId="0" borderId="0" xfId="0" applyAlignment="1">
      <alignment horizontal="right"/>
    </xf>
    <xf numFmtId="164" fontId="7" fillId="0" borderId="0" xfId="0" applyFont="1" applyAlignment="1">
      <alignment horizontal="right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Border="1" applyAlignment="1">
      <alignment horizontal="right"/>
    </xf>
    <xf numFmtId="38" fontId="6" fillId="0" borderId="0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right" vertical="center"/>
    </xf>
    <xf numFmtId="164" fontId="9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60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64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60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60" applyNumberFormat="1" applyAlignment="1">
      <alignment horizontal="right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64" fontId="7" fillId="0" borderId="22" xfId="0" applyFont="1" applyBorder="1" applyAlignment="1">
      <alignment horizontal="left" vertical="center"/>
    </xf>
    <xf numFmtId="38" fontId="7" fillId="0" borderId="23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left" vertical="center"/>
    </xf>
    <xf numFmtId="164" fontId="9" fillId="0" borderId="15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38" fontId="7" fillId="0" borderId="25" xfId="0" applyNumberFormat="1" applyFont="1" applyBorder="1" applyAlignment="1" quotePrefix="1">
      <alignment horizontal="right" vertical="center"/>
    </xf>
    <xf numFmtId="38" fontId="7" fillId="0" borderId="25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 quotePrefix="1">
      <alignment horizontal="right" vertical="center"/>
    </xf>
    <xf numFmtId="164" fontId="7" fillId="0" borderId="27" xfId="0" applyFont="1" applyBorder="1" applyAlignment="1">
      <alignment horizontal="left" vertical="center"/>
    </xf>
    <xf numFmtId="38" fontId="11" fillId="0" borderId="0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 applyProtection="1">
      <alignment vertical="center"/>
      <protection/>
    </xf>
    <xf numFmtId="38" fontId="6" fillId="0" borderId="20" xfId="0" applyNumberFormat="1" applyFont="1" applyBorder="1" applyAlignment="1">
      <alignment horizontal="center" vertical="center" wrapText="1"/>
    </xf>
    <xf numFmtId="193" fontId="0" fillId="0" borderId="13" xfId="0" applyNumberFormat="1" applyFont="1" applyBorder="1" applyAlignment="1">
      <alignment vertical="center"/>
    </xf>
    <xf numFmtId="193" fontId="0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horizontal="right" vertical="center"/>
    </xf>
    <xf numFmtId="193" fontId="0" fillId="0" borderId="0" xfId="0" applyNumberFormat="1" applyFont="1" applyAlignment="1">
      <alignment vertical="center"/>
    </xf>
    <xf numFmtId="193" fontId="9" fillId="0" borderId="0" xfId="0" applyNumberFormat="1" applyFont="1" applyBorder="1" applyAlignment="1">
      <alignment horizontal="right" vertical="center"/>
    </xf>
    <xf numFmtId="193" fontId="5" fillId="24" borderId="20" xfId="0" applyNumberFormat="1" applyFont="1" applyFill="1" applyBorder="1" applyAlignment="1" applyProtection="1">
      <alignment horizontal="right" vertical="center"/>
      <protection/>
    </xf>
    <xf numFmtId="193" fontId="5" fillId="24" borderId="0" xfId="0" applyNumberFormat="1" applyFont="1" applyFill="1" applyBorder="1" applyAlignment="1" applyProtection="1">
      <alignment vertical="center"/>
      <protection/>
    </xf>
    <xf numFmtId="193" fontId="0" fillId="0" borderId="12" xfId="0" applyNumberFormat="1" applyFont="1" applyBorder="1" applyAlignment="1" applyProtection="1">
      <alignment vertical="center"/>
      <protection/>
    </xf>
    <xf numFmtId="193" fontId="0" fillId="0" borderId="14" xfId="0" applyNumberFormat="1" applyFont="1" applyBorder="1" applyAlignment="1" applyProtection="1">
      <alignment vertical="center"/>
      <protection/>
    </xf>
    <xf numFmtId="193" fontId="0" fillId="0" borderId="11" xfId="0" applyNumberFormat="1" applyFont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193" fontId="0" fillId="0" borderId="17" xfId="0" applyNumberFormat="1" applyFont="1" applyBorder="1" applyAlignment="1">
      <alignment vertical="center"/>
    </xf>
    <xf numFmtId="193" fontId="0" fillId="0" borderId="0" xfId="0" applyNumberFormat="1" applyFont="1" applyBorder="1" applyAlignment="1" applyProtection="1">
      <alignment vertical="center"/>
      <protection/>
    </xf>
    <xf numFmtId="193" fontId="0" fillId="0" borderId="0" xfId="0" applyNumberFormat="1" applyAlignment="1">
      <alignment/>
    </xf>
    <xf numFmtId="164" fontId="0" fillId="0" borderId="0" xfId="0" applyAlignment="1" quotePrefix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applyAlignment="1" quotePrefix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38" fontId="9" fillId="0" borderId="0" xfId="0" applyNumberFormat="1" applyFont="1" applyBorder="1" applyAlignment="1">
      <alignment horizontal="right" vertical="center"/>
    </xf>
    <xf numFmtId="193" fontId="14" fillId="0" borderId="20" xfId="0" applyNumberFormat="1" applyFont="1" applyBorder="1" applyAlignment="1">
      <alignment horizontal="center" vertical="center" wrapText="1" readingOrder="1"/>
    </xf>
    <xf numFmtId="193" fontId="14" fillId="0" borderId="20" xfId="0" applyNumberFormat="1" applyFont="1" applyBorder="1" applyAlignment="1" quotePrefix="1">
      <alignment horizontal="center" vertical="center" wrapText="1"/>
    </xf>
    <xf numFmtId="193" fontId="10" fillId="0" borderId="20" xfId="0" applyNumberFormat="1" applyFont="1" applyBorder="1" applyAlignment="1">
      <alignment horizontal="center" vertical="center"/>
    </xf>
    <xf numFmtId="193" fontId="5" fillId="0" borderId="17" xfId="0" applyNumberFormat="1" applyFont="1" applyBorder="1" applyAlignment="1">
      <alignment horizontal="right" vertical="center"/>
    </xf>
    <xf numFmtId="193" fontId="14" fillId="0" borderId="20" xfId="0" applyNumberFormat="1" applyFont="1" applyBorder="1" applyAlignment="1">
      <alignment horizontal="center" vertical="center" wrapText="1"/>
    </xf>
    <xf numFmtId="193" fontId="6" fillId="0" borderId="20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vertical="center"/>
    </xf>
    <xf numFmtId="196" fontId="7" fillId="0" borderId="17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3" xfId="0" applyFont="1" applyBorder="1" applyAlignment="1" quotePrefix="1">
      <alignment horizontal="left" vertical="center"/>
    </xf>
    <xf numFmtId="38" fontId="8" fillId="0" borderId="28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horizontal="right" vertical="center"/>
    </xf>
    <xf numFmtId="38" fontId="8" fillId="0" borderId="29" xfId="60" applyNumberFormat="1" applyFont="1" applyBorder="1" applyAlignment="1">
      <alignment horizontal="right" vertical="center"/>
    </xf>
    <xf numFmtId="38" fontId="7" fillId="0" borderId="30" xfId="0" applyNumberFormat="1" applyFont="1" applyBorder="1" applyAlignment="1">
      <alignment horizontal="right" vertical="center"/>
    </xf>
    <xf numFmtId="38" fontId="7" fillId="0" borderId="31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7" fillId="0" borderId="32" xfId="0" applyNumberFormat="1" applyFont="1" applyBorder="1" applyAlignment="1">
      <alignment horizontal="right" vertical="center"/>
    </xf>
    <xf numFmtId="38" fontId="8" fillId="0" borderId="23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 quotePrefix="1">
      <alignment horizontal="right" vertical="center"/>
    </xf>
    <xf numFmtId="38" fontId="7" fillId="0" borderId="33" xfId="0" applyNumberFormat="1" applyFont="1" applyBorder="1" applyAlignment="1">
      <alignment horizontal="right" vertical="center"/>
    </xf>
    <xf numFmtId="38" fontId="7" fillId="0" borderId="34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90" fontId="8" fillId="0" borderId="26" xfId="0" applyNumberFormat="1" applyFont="1" applyBorder="1" applyAlignment="1">
      <alignment horizontal="right" vertical="center"/>
    </xf>
    <xf numFmtId="190" fontId="7" fillId="0" borderId="32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190" fontId="8" fillId="0" borderId="23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 quotePrefix="1">
      <alignment horizontal="right" vertical="center"/>
    </xf>
    <xf numFmtId="190" fontId="8" fillId="0" borderId="23" xfId="0" applyNumberFormat="1" applyFont="1" applyBorder="1" applyAlignment="1" quotePrefix="1">
      <alignment horizontal="right" vertical="center"/>
    </xf>
    <xf numFmtId="190" fontId="7" fillId="0" borderId="32" xfId="0" applyNumberFormat="1" applyFont="1" applyBorder="1" applyAlignment="1" quotePrefix="1">
      <alignment horizontal="right" vertical="center"/>
    </xf>
    <xf numFmtId="190" fontId="7" fillId="0" borderId="35" xfId="0" applyNumberFormat="1" applyFont="1" applyBorder="1" applyAlignment="1">
      <alignment horizontal="right" vertical="center"/>
    </xf>
    <xf numFmtId="190" fontId="8" fillId="0" borderId="35" xfId="0" applyNumberFormat="1" applyFont="1" applyBorder="1" applyAlignment="1">
      <alignment horizontal="right" vertical="center"/>
    </xf>
    <xf numFmtId="190" fontId="7" fillId="0" borderId="36" xfId="0" applyNumberFormat="1" applyFont="1" applyBorder="1" applyAlignment="1">
      <alignment horizontal="right" vertical="center"/>
    </xf>
    <xf numFmtId="164" fontId="10" fillId="0" borderId="11" xfId="0" applyFont="1" applyBorder="1" applyAlignment="1">
      <alignment horizontal="left" vertical="center"/>
    </xf>
    <xf numFmtId="38" fontId="5" fillId="0" borderId="12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164" fontId="10" fillId="0" borderId="13" xfId="0" applyFont="1" applyBorder="1" applyAlignment="1">
      <alignment horizontal="left" vertical="center"/>
    </xf>
    <xf numFmtId="38" fontId="5" fillId="0" borderId="15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164" fontId="0" fillId="0" borderId="19" xfId="0" applyFont="1" applyBorder="1" applyAlignment="1">
      <alignment horizontal="left" vertical="center"/>
    </xf>
    <xf numFmtId="193" fontId="6" fillId="0" borderId="16" xfId="0" applyNumberFormat="1" applyFont="1" applyBorder="1" applyAlignment="1">
      <alignment horizontal="left" vertical="center"/>
    </xf>
    <xf numFmtId="193" fontId="6" fillId="0" borderId="21" xfId="0" applyNumberFormat="1" applyFont="1" applyBorder="1" applyAlignment="1">
      <alignment horizontal="center" vertical="center" wrapText="1"/>
    </xf>
    <xf numFmtId="164" fontId="7" fillId="0" borderId="37" xfId="0" applyFont="1" applyBorder="1" applyAlignment="1">
      <alignment horizontal="left" vertical="center"/>
    </xf>
    <xf numFmtId="164" fontId="7" fillId="0" borderId="38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33" xfId="0" applyNumberFormat="1" applyFont="1" applyBorder="1" applyAlignment="1">
      <alignment horizontal="right" vertical="center"/>
    </xf>
    <xf numFmtId="190" fontId="7" fillId="0" borderId="33" xfId="0" applyNumberFormat="1" applyFont="1" applyBorder="1" applyAlignment="1">
      <alignment horizontal="right" vertical="center"/>
    </xf>
    <xf numFmtId="190" fontId="7" fillId="0" borderId="34" xfId="0" applyNumberFormat="1" applyFont="1" applyBorder="1" applyAlignment="1">
      <alignment horizontal="right" vertical="center"/>
    </xf>
    <xf numFmtId="164" fontId="5" fillId="0" borderId="0" xfId="0" applyFont="1" applyAlignment="1">
      <alignment horizontal="left" vertical="center"/>
    </xf>
    <xf numFmtId="193" fontId="5" fillId="0" borderId="18" xfId="0" applyNumberFormat="1" applyFont="1" applyBorder="1" applyAlignment="1">
      <alignment horizontal="right" vertical="center"/>
    </xf>
    <xf numFmtId="164" fontId="0" fillId="0" borderId="19" xfId="0" applyFont="1" applyBorder="1" applyAlignment="1">
      <alignment vertical="center"/>
    </xf>
    <xf numFmtId="193" fontId="6" fillId="0" borderId="21" xfId="0" applyNumberFormat="1" applyFont="1" applyBorder="1" applyAlignment="1" quotePrefix="1">
      <alignment horizontal="center" vertical="center" wrapText="1"/>
    </xf>
    <xf numFmtId="164" fontId="7" fillId="0" borderId="39" xfId="0" applyFont="1" applyBorder="1" applyAlignment="1">
      <alignment horizontal="left" vertical="center"/>
    </xf>
    <xf numFmtId="38" fontId="7" fillId="0" borderId="40" xfId="0" applyNumberFormat="1" applyFont="1" applyBorder="1" applyAlignment="1">
      <alignment horizontal="right" vertical="center"/>
    </xf>
    <xf numFmtId="164" fontId="7" fillId="0" borderId="41" xfId="0" applyFont="1" applyBorder="1" applyAlignment="1">
      <alignment horizontal="left" vertical="center"/>
    </xf>
    <xf numFmtId="164" fontId="7" fillId="0" borderId="42" xfId="0" applyFont="1" applyBorder="1" applyAlignment="1">
      <alignment horizontal="left" vertical="center"/>
    </xf>
    <xf numFmtId="38" fontId="7" fillId="0" borderId="33" xfId="60" applyNumberFormat="1" applyFont="1" applyBorder="1" applyAlignment="1">
      <alignment horizontal="right" vertical="center"/>
    </xf>
    <xf numFmtId="164" fontId="6" fillId="0" borderId="0" xfId="0" applyFont="1" applyBorder="1" applyAlignment="1" quotePrefix="1">
      <alignment horizontal="left" vertical="center"/>
    </xf>
    <xf numFmtId="38" fontId="6" fillId="0" borderId="0" xfId="0" applyNumberFormat="1" applyFont="1" applyBorder="1" applyAlignment="1" quotePrefix="1">
      <alignment horizontal="left" vertical="center"/>
    </xf>
    <xf numFmtId="38" fontId="5" fillId="0" borderId="0" xfId="0" applyNumberFormat="1" applyFont="1" applyBorder="1" applyAlignment="1">
      <alignment horizontal="right" vertical="center"/>
    </xf>
    <xf numFmtId="37" fontId="7" fillId="0" borderId="17" xfId="0" applyNumberFormat="1" applyFont="1" applyBorder="1" applyAlignment="1">
      <alignment vertical="center"/>
    </xf>
    <xf numFmtId="164" fontId="6" fillId="0" borderId="13" xfId="0" applyFont="1" applyBorder="1" applyAlignment="1">
      <alignment vertical="center"/>
    </xf>
    <xf numFmtId="164" fontId="6" fillId="0" borderId="16" xfId="0" applyFont="1" applyBorder="1" applyAlignment="1">
      <alignment vertical="center"/>
    </xf>
    <xf numFmtId="164" fontId="7" fillId="0" borderId="11" xfId="0" applyFont="1" applyBorder="1" applyAlignment="1">
      <alignment vertical="center"/>
    </xf>
    <xf numFmtId="164" fontId="7" fillId="0" borderId="13" xfId="0" applyFont="1" applyBorder="1" applyAlignment="1">
      <alignment vertical="center"/>
    </xf>
    <xf numFmtId="164" fontId="7" fillId="0" borderId="16" xfId="0" applyFont="1" applyBorder="1" applyAlignment="1">
      <alignment vertical="center"/>
    </xf>
    <xf numFmtId="164" fontId="8" fillId="0" borderId="17" xfId="0" applyFont="1" applyBorder="1" applyAlignment="1">
      <alignment vertical="center"/>
    </xf>
    <xf numFmtId="164" fontId="6" fillId="0" borderId="14" xfId="0" applyFont="1" applyBorder="1" applyAlignment="1">
      <alignment horizontal="right" vertical="center"/>
    </xf>
    <xf numFmtId="164" fontId="6" fillId="0" borderId="15" xfId="0" applyFont="1" applyBorder="1" applyAlignment="1">
      <alignment horizontal="right" vertical="center"/>
    </xf>
    <xf numFmtId="164" fontId="6" fillId="0" borderId="18" xfId="0" applyFont="1" applyBorder="1" applyAlignment="1">
      <alignment horizontal="right" vertical="center"/>
    </xf>
    <xf numFmtId="164" fontId="7" fillId="0" borderId="14" xfId="0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5" xfId="0" applyNumberFormat="1" applyFont="1" applyBorder="1" applyAlignment="1" quotePrefix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7" fillId="0" borderId="15" xfId="71" applyNumberFormat="1" applyFont="1" applyBorder="1" applyAlignment="1">
      <alignment horizontal="right" vertical="center"/>
    </xf>
    <xf numFmtId="165" fontId="7" fillId="0" borderId="18" xfId="0" applyNumberFormat="1" applyFont="1" applyBorder="1" applyAlignment="1">
      <alignment vertical="center"/>
    </xf>
    <xf numFmtId="196" fontId="7" fillId="0" borderId="20" xfId="0" applyNumberFormat="1" applyFont="1" applyBorder="1" applyAlignment="1">
      <alignment vertical="center"/>
    </xf>
    <xf numFmtId="37" fontId="7" fillId="0" borderId="20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4" fontId="6" fillId="0" borderId="11" xfId="0" applyFont="1" applyBorder="1" applyAlignment="1">
      <alignment vertical="center"/>
    </xf>
    <xf numFmtId="164" fontId="7" fillId="0" borderId="19" xfId="0" applyFont="1" applyBorder="1" applyAlignment="1">
      <alignment vertical="center"/>
    </xf>
    <xf numFmtId="164" fontId="6" fillId="0" borderId="12" xfId="0" applyFont="1" applyBorder="1" applyAlignment="1">
      <alignment horizontal="right" vertical="center"/>
    </xf>
    <xf numFmtId="164" fontId="6" fillId="0" borderId="0" xfId="0" applyFont="1" applyBorder="1" applyAlignment="1">
      <alignment vertical="center"/>
    </xf>
    <xf numFmtId="164" fontId="9" fillId="0" borderId="0" xfId="0" applyFont="1" applyBorder="1" applyAlignment="1">
      <alignment horizontal="left" vertical="center"/>
    </xf>
    <xf numFmtId="0" fontId="36" fillId="20" borderId="11" xfId="76" applyFont="1" applyFill="1" applyBorder="1" applyAlignment="1" applyProtection="1">
      <alignment horizontal="centerContinuous"/>
      <protection/>
    </xf>
    <xf numFmtId="0" fontId="36" fillId="20" borderId="12" xfId="76" applyFont="1" applyFill="1" applyBorder="1" applyAlignment="1" applyProtection="1">
      <alignment horizontal="left"/>
      <protection/>
    </xf>
    <xf numFmtId="0" fontId="36" fillId="20" borderId="14" xfId="76" applyFont="1" applyFill="1" applyBorder="1" applyAlignment="1" applyProtection="1">
      <alignment horizontal="left" vertical="center"/>
      <protection/>
    </xf>
    <xf numFmtId="0" fontId="28" fillId="20" borderId="21" xfId="76" applyFont="1" applyFill="1" applyBorder="1" applyAlignment="1" applyProtection="1">
      <alignment horizontal="centerContinuous" vertical="center"/>
      <protection/>
    </xf>
    <xf numFmtId="0" fontId="28" fillId="7" borderId="21" xfId="76" applyFont="1" applyFill="1" applyBorder="1" applyAlignment="1" applyProtection="1">
      <alignment horizontal="center" vertical="center"/>
      <protection/>
    </xf>
    <xf numFmtId="0" fontId="28" fillId="0" borderId="0" xfId="76" applyFont="1" applyAlignment="1" applyProtection="1">
      <alignment vertical="center"/>
      <protection/>
    </xf>
    <xf numFmtId="0" fontId="28" fillId="0" borderId="0" xfId="76" applyFont="1" applyAlignment="1" applyProtection="1">
      <alignment horizontal="centerContinuous" vertical="center"/>
      <protection/>
    </xf>
    <xf numFmtId="0" fontId="28" fillId="20" borderId="16" xfId="76" applyFont="1" applyFill="1" applyBorder="1" applyAlignment="1" applyProtection="1">
      <alignment horizontal="center" vertical="center"/>
      <protection/>
    </xf>
    <xf numFmtId="0" fontId="28" fillId="20" borderId="17" xfId="76" applyFont="1" applyFill="1" applyBorder="1" applyAlignment="1" applyProtection="1">
      <alignment horizontal="center" vertical="center"/>
      <protection/>
    </xf>
    <xf numFmtId="0" fontId="28" fillId="20" borderId="18" xfId="76" applyFont="1" applyFill="1" applyBorder="1" applyAlignment="1" applyProtection="1">
      <alignment horizontal="right" vertical="center"/>
      <protection/>
    </xf>
    <xf numFmtId="0" fontId="28" fillId="20" borderId="18" xfId="76" applyFont="1" applyFill="1" applyBorder="1" applyAlignment="1" applyProtection="1">
      <alignment horizontal="center" vertical="center"/>
      <protection/>
    </xf>
    <xf numFmtId="0" fontId="28" fillId="7" borderId="18" xfId="76" applyFont="1" applyFill="1" applyBorder="1" applyAlignment="1" applyProtection="1">
      <alignment horizontal="center" vertical="center"/>
      <protection/>
    </xf>
    <xf numFmtId="0" fontId="28" fillId="0" borderId="0" xfId="76" applyFont="1" applyAlignment="1" applyProtection="1">
      <alignment horizontal="center" vertical="center"/>
      <protection/>
    </xf>
    <xf numFmtId="0" fontId="37" fillId="0" borderId="0" xfId="76" applyFont="1" applyProtection="1">
      <alignment/>
      <protection/>
    </xf>
    <xf numFmtId="0" fontId="37" fillId="0" borderId="0" xfId="76" applyFont="1" applyFill="1" applyProtection="1">
      <alignment/>
      <protection/>
    </xf>
    <xf numFmtId="1" fontId="37" fillId="4" borderId="12" xfId="76" applyNumberFormat="1" applyFont="1" applyFill="1" applyBorder="1" applyAlignment="1" applyProtection="1">
      <alignment/>
      <protection/>
    </xf>
    <xf numFmtId="0" fontId="37" fillId="4" borderId="12" xfId="76" applyFont="1" applyFill="1" applyBorder="1" applyProtection="1">
      <alignment/>
      <protection/>
    </xf>
    <xf numFmtId="189" fontId="37" fillId="0" borderId="12" xfId="62" applyNumberFormat="1" applyFont="1" applyBorder="1" applyAlignment="1" applyProtection="1">
      <alignment/>
      <protection locked="0"/>
    </xf>
    <xf numFmtId="0" fontId="37" fillId="0" borderId="0" xfId="76" applyFont="1" applyProtection="1">
      <alignment/>
      <protection locked="0"/>
    </xf>
    <xf numFmtId="1" fontId="37" fillId="4" borderId="0" xfId="76" applyNumberFormat="1" applyFont="1" applyFill="1" applyProtection="1">
      <alignment/>
      <protection/>
    </xf>
    <xf numFmtId="0" fontId="37" fillId="4" borderId="0" xfId="76" applyFont="1" applyFill="1" applyProtection="1">
      <alignment/>
      <protection/>
    </xf>
    <xf numFmtId="189" fontId="37" fillId="0" borderId="0" xfId="62" applyNumberFormat="1" applyFont="1" applyAlignment="1" applyProtection="1">
      <alignment/>
      <protection locked="0"/>
    </xf>
    <xf numFmtId="189" fontId="37" fillId="0" borderId="0" xfId="62" applyNumberFormat="1" applyFont="1" applyBorder="1" applyAlignment="1" applyProtection="1">
      <alignment/>
      <protection locked="0"/>
    </xf>
    <xf numFmtId="1" fontId="38" fillId="4" borderId="0" xfId="76" applyNumberFormat="1" applyFont="1" applyFill="1" applyAlignment="1" applyProtection="1">
      <alignment horizontal="right" vertical="top" wrapText="1"/>
      <protection/>
    </xf>
    <xf numFmtId="0" fontId="38" fillId="4" borderId="0" xfId="76" applyFont="1" applyFill="1" applyAlignment="1" applyProtection="1">
      <alignment vertical="top" wrapText="1"/>
      <protection/>
    </xf>
    <xf numFmtId="189" fontId="38" fillId="0" borderId="0" xfId="62" applyNumberFormat="1" applyFont="1" applyAlignment="1" applyProtection="1">
      <alignment vertical="top" wrapText="1"/>
      <protection locked="0"/>
    </xf>
    <xf numFmtId="189" fontId="38" fillId="0" borderId="0" xfId="62" applyNumberFormat="1" applyFont="1" applyFill="1" applyAlignment="1" applyProtection="1">
      <alignment vertical="top" wrapText="1"/>
      <protection locked="0"/>
    </xf>
    <xf numFmtId="0" fontId="38" fillId="0" borderId="0" xfId="76" applyFont="1" applyProtection="1">
      <alignment/>
      <protection locked="0"/>
    </xf>
    <xf numFmtId="189" fontId="37" fillId="0" borderId="0" xfId="62" applyNumberFormat="1" applyFont="1" applyFill="1" applyAlignment="1" applyProtection="1">
      <alignment/>
      <protection locked="0"/>
    </xf>
    <xf numFmtId="1" fontId="38" fillId="4" borderId="0" xfId="76" applyNumberFormat="1" applyFont="1" applyFill="1" applyAlignment="1" applyProtection="1">
      <alignment horizontal="left" vertical="top" wrapText="1"/>
      <protection/>
    </xf>
    <xf numFmtId="0" fontId="38" fillId="0" borderId="0" xfId="76" applyFont="1" applyAlignment="1" applyProtection="1">
      <alignment vertical="top" wrapText="1"/>
      <protection locked="0"/>
    </xf>
    <xf numFmtId="189" fontId="37" fillId="0" borderId="0" xfId="62" applyNumberFormat="1" applyFont="1" applyAlignment="1" applyProtection="1">
      <alignment vertical="center"/>
      <protection locked="0"/>
    </xf>
    <xf numFmtId="0" fontId="28" fillId="0" borderId="0" xfId="76" applyFont="1" applyAlignment="1" applyProtection="1">
      <alignment vertical="center"/>
      <protection locked="0"/>
    </xf>
    <xf numFmtId="1" fontId="28" fillId="4" borderId="20" xfId="76" applyNumberFormat="1" applyFont="1" applyFill="1" applyBorder="1" applyProtection="1">
      <alignment/>
      <protection/>
    </xf>
    <xf numFmtId="0" fontId="28" fillId="4" borderId="20" xfId="76" applyFont="1" applyFill="1" applyBorder="1" applyProtection="1">
      <alignment/>
      <protection/>
    </xf>
    <xf numFmtId="189" fontId="28" fillId="4" borderId="20" xfId="62" applyNumberFormat="1" applyFont="1" applyFill="1" applyBorder="1" applyAlignment="1" applyProtection="1">
      <alignment/>
      <protection/>
    </xf>
    <xf numFmtId="1" fontId="37" fillId="4" borderId="0" xfId="76" applyNumberFormat="1" applyFont="1" applyFill="1" applyAlignment="1" applyProtection="1">
      <alignment horizontal="right"/>
      <protection/>
    </xf>
    <xf numFmtId="0" fontId="28" fillId="0" borderId="0" xfId="76" applyFont="1" applyProtection="1">
      <alignment/>
      <protection locked="0"/>
    </xf>
    <xf numFmtId="1" fontId="37" fillId="4" borderId="0" xfId="76" applyNumberFormat="1" applyFont="1" applyFill="1" applyAlignment="1" applyProtection="1">
      <alignment vertical="center"/>
      <protection/>
    </xf>
    <xf numFmtId="189" fontId="37" fillId="0" borderId="0" xfId="62" applyNumberFormat="1" applyFont="1" applyFill="1" applyAlignment="1" applyProtection="1">
      <alignment vertical="center"/>
      <protection locked="0"/>
    </xf>
    <xf numFmtId="0" fontId="37" fillId="0" borderId="0" xfId="76" applyFont="1" applyAlignment="1" applyProtection="1">
      <alignment vertical="center"/>
      <protection locked="0"/>
    </xf>
    <xf numFmtId="189" fontId="37" fillId="0" borderId="0" xfId="62" applyNumberFormat="1" applyFont="1" applyFill="1" applyAlignment="1" applyProtection="1">
      <alignment/>
      <protection locked="0"/>
    </xf>
    <xf numFmtId="0" fontId="37" fillId="0" borderId="0" xfId="76" applyFont="1" applyProtection="1">
      <alignment/>
      <protection locked="0"/>
    </xf>
    <xf numFmtId="1" fontId="38" fillId="4" borderId="0" xfId="76" applyNumberFormat="1" applyFont="1" applyFill="1" applyAlignment="1" applyProtection="1">
      <alignment horizontal="right"/>
      <protection/>
    </xf>
    <xf numFmtId="1" fontId="38" fillId="4" borderId="0" xfId="76" applyNumberFormat="1" applyFont="1" applyFill="1" applyProtection="1">
      <alignment/>
      <protection/>
    </xf>
    <xf numFmtId="0" fontId="38" fillId="4" borderId="0" xfId="76" applyFont="1" applyFill="1" applyProtection="1">
      <alignment/>
      <protection/>
    </xf>
    <xf numFmtId="189" fontId="38" fillId="0" borderId="0" xfId="62" applyNumberFormat="1" applyFont="1" applyAlignment="1" applyProtection="1">
      <alignment/>
      <protection locked="0"/>
    </xf>
    <xf numFmtId="189" fontId="38" fillId="0" borderId="0" xfId="62" applyNumberFormat="1" applyFont="1" applyFill="1" applyAlignment="1" applyProtection="1">
      <alignment/>
      <protection locked="0"/>
    </xf>
    <xf numFmtId="1" fontId="37" fillId="4" borderId="20" xfId="76" applyNumberFormat="1" applyFont="1" applyFill="1" applyBorder="1" applyProtection="1">
      <alignment/>
      <protection/>
    </xf>
    <xf numFmtId="0" fontId="37" fillId="0" borderId="0" xfId="76" applyFont="1" applyProtection="1">
      <alignment/>
      <protection/>
    </xf>
    <xf numFmtId="189" fontId="28" fillId="4" borderId="20" xfId="62" applyNumberFormat="1" applyFont="1" applyFill="1" applyBorder="1" applyAlignment="1" applyProtection="1">
      <alignment/>
      <protection/>
    </xf>
    <xf numFmtId="0" fontId="28" fillId="0" borderId="0" xfId="76" applyFont="1" applyProtection="1">
      <alignment/>
      <protection/>
    </xf>
    <xf numFmtId="0" fontId="38" fillId="4" borderId="0" xfId="76" applyFont="1" applyFill="1" applyAlignment="1" applyProtection="1">
      <alignment horizontal="right"/>
      <protection/>
    </xf>
    <xf numFmtId="189" fontId="38" fillId="0" borderId="0" xfId="62" applyNumberFormat="1" applyFont="1" applyAlignment="1" applyProtection="1">
      <alignment vertical="top"/>
      <protection locked="0"/>
    </xf>
    <xf numFmtId="189" fontId="38" fillId="0" borderId="0" xfId="62" applyNumberFormat="1" applyFont="1" applyFill="1" applyAlignment="1" applyProtection="1">
      <alignment vertical="top"/>
      <protection locked="0"/>
    </xf>
    <xf numFmtId="0" fontId="37" fillId="4" borderId="20" xfId="76" applyFont="1" applyFill="1" applyBorder="1" applyProtection="1">
      <alignment/>
      <protection/>
    </xf>
    <xf numFmtId="0" fontId="37" fillId="4" borderId="0" xfId="76" applyFont="1" applyFill="1" applyBorder="1" applyProtection="1">
      <alignment/>
      <protection/>
    </xf>
    <xf numFmtId="0" fontId="28" fillId="4" borderId="0" xfId="76" applyFont="1" applyFill="1" applyBorder="1" applyProtection="1">
      <alignment/>
      <protection/>
    </xf>
    <xf numFmtId="189" fontId="28" fillId="4" borderId="0" xfId="62" applyNumberFormat="1" applyFont="1" applyFill="1" applyBorder="1" applyAlignment="1" applyProtection="1">
      <alignment/>
      <protection/>
    </xf>
    <xf numFmtId="0" fontId="37" fillId="0" borderId="0" xfId="76" applyFont="1" applyFill="1" applyBorder="1" applyProtection="1">
      <alignment/>
      <protection/>
    </xf>
    <xf numFmtId="0" fontId="28" fillId="0" borderId="0" xfId="76" applyFont="1" applyFill="1" applyBorder="1" applyProtection="1">
      <alignment/>
      <protection/>
    </xf>
    <xf numFmtId="189" fontId="28" fillId="0" borderId="0" xfId="62" applyNumberFormat="1" applyFont="1" applyFill="1" applyBorder="1" applyAlignment="1" applyProtection="1">
      <alignment/>
      <protection/>
    </xf>
    <xf numFmtId="189" fontId="37" fillId="0" borderId="0" xfId="62" applyNumberFormat="1" applyFont="1" applyAlignment="1" applyProtection="1">
      <alignment/>
      <protection/>
    </xf>
    <xf numFmtId="189" fontId="37" fillId="0" borderId="0" xfId="62" applyNumberFormat="1" applyFont="1" applyFill="1" applyAlignment="1" applyProtection="1">
      <alignment/>
      <protection/>
    </xf>
    <xf numFmtId="0" fontId="37" fillId="3" borderId="12" xfId="76" applyFont="1" applyFill="1" applyBorder="1" applyAlignment="1" applyProtection="1">
      <alignment horizontal="right"/>
      <protection/>
    </xf>
    <xf numFmtId="0" fontId="37" fillId="3" borderId="12" xfId="76" applyFont="1" applyFill="1" applyBorder="1" applyProtection="1">
      <alignment/>
      <protection/>
    </xf>
    <xf numFmtId="189" fontId="37" fillId="0" borderId="12" xfId="62" applyNumberFormat="1" applyFont="1" applyFill="1" applyBorder="1" applyAlignment="1" applyProtection="1">
      <alignment/>
      <protection locked="0"/>
    </xf>
    <xf numFmtId="0" fontId="38" fillId="3" borderId="0" xfId="76" applyFont="1" applyFill="1" applyBorder="1" applyAlignment="1" applyProtection="1">
      <alignment horizontal="right"/>
      <protection/>
    </xf>
    <xf numFmtId="0" fontId="38" fillId="3" borderId="0" xfId="76" applyFont="1" applyFill="1" applyBorder="1" applyProtection="1">
      <alignment/>
      <protection/>
    </xf>
    <xf numFmtId="189" fontId="38" fillId="0" borderId="0" xfId="62" applyNumberFormat="1" applyFont="1" applyBorder="1" applyAlignment="1" applyProtection="1">
      <alignment/>
      <protection locked="0"/>
    </xf>
    <xf numFmtId="189" fontId="38" fillId="0" borderId="0" xfId="62" applyNumberFormat="1" applyFont="1" applyFill="1" applyBorder="1" applyAlignment="1" applyProtection="1">
      <alignment wrapText="1"/>
      <protection locked="0"/>
    </xf>
    <xf numFmtId="189" fontId="38" fillId="0" borderId="0" xfId="62" applyNumberFormat="1" applyFont="1" applyFill="1" applyBorder="1" applyAlignment="1" applyProtection="1">
      <alignment/>
      <protection locked="0"/>
    </xf>
    <xf numFmtId="0" fontId="37" fillId="3" borderId="0" xfId="76" applyFont="1" applyFill="1" applyBorder="1" applyAlignment="1" applyProtection="1">
      <alignment horizontal="right"/>
      <protection/>
    </xf>
    <xf numFmtId="0" fontId="37" fillId="3" borderId="0" xfId="76" applyFont="1" applyFill="1" applyBorder="1" applyProtection="1">
      <alignment/>
      <protection/>
    </xf>
    <xf numFmtId="189" fontId="37" fillId="0" borderId="0" xfId="62" applyNumberFormat="1" applyFont="1" applyFill="1" applyBorder="1" applyAlignment="1" applyProtection="1">
      <alignment/>
      <protection locked="0"/>
    </xf>
    <xf numFmtId="0" fontId="28" fillId="3" borderId="20" xfId="76" applyFont="1" applyFill="1" applyBorder="1" applyAlignment="1" applyProtection="1">
      <alignment horizontal="right"/>
      <protection/>
    </xf>
    <xf numFmtId="0" fontId="28" fillId="3" borderId="20" xfId="76" applyFont="1" applyFill="1" applyBorder="1" applyProtection="1">
      <alignment/>
      <protection/>
    </xf>
    <xf numFmtId="189" fontId="28" fillId="3" borderId="20" xfId="62" applyNumberFormat="1" applyFont="1" applyFill="1" applyBorder="1" applyAlignment="1" applyProtection="1">
      <alignment/>
      <protection/>
    </xf>
    <xf numFmtId="0" fontId="37" fillId="3" borderId="0" xfId="76" applyFont="1" applyFill="1" applyAlignment="1" applyProtection="1">
      <alignment horizontal="right"/>
      <protection/>
    </xf>
    <xf numFmtId="0" fontId="37" fillId="3" borderId="0" xfId="76" applyFont="1" applyFill="1" applyProtection="1">
      <alignment/>
      <protection/>
    </xf>
    <xf numFmtId="0" fontId="37" fillId="3" borderId="20" xfId="76" applyFont="1" applyFill="1" applyBorder="1" applyProtection="1">
      <alignment/>
      <protection/>
    </xf>
    <xf numFmtId="0" fontId="28" fillId="3" borderId="0" xfId="76" applyFont="1" applyFill="1" applyBorder="1" applyProtection="1">
      <alignment/>
      <protection/>
    </xf>
    <xf numFmtId="189" fontId="28" fillId="3" borderId="0" xfId="62" applyNumberFormat="1" applyFont="1" applyFill="1" applyBorder="1" applyAlignment="1" applyProtection="1">
      <alignment/>
      <protection/>
    </xf>
    <xf numFmtId="0" fontId="28" fillId="8" borderId="0" xfId="76" applyFont="1" applyFill="1" applyBorder="1" applyProtection="1">
      <alignment/>
      <protection/>
    </xf>
    <xf numFmtId="0" fontId="37" fillId="8" borderId="0" xfId="76" applyFont="1" applyFill="1" applyBorder="1" applyProtection="1">
      <alignment/>
      <protection/>
    </xf>
    <xf numFmtId="0" fontId="37" fillId="0" borderId="0" xfId="76" applyFont="1" applyFill="1" applyProtection="1">
      <alignment/>
      <protection locked="0"/>
    </xf>
    <xf numFmtId="0" fontId="38" fillId="8" borderId="0" xfId="76" applyFont="1" applyFill="1" applyBorder="1" applyProtection="1">
      <alignment/>
      <protection/>
    </xf>
    <xf numFmtId="189" fontId="39" fillId="0" borderId="0" xfId="62" applyNumberFormat="1" applyFont="1" applyFill="1" applyBorder="1" applyAlignment="1" applyProtection="1">
      <alignment/>
      <protection locked="0"/>
    </xf>
    <xf numFmtId="0" fontId="28" fillId="8" borderId="20" xfId="76" applyFont="1" applyFill="1" applyBorder="1" applyProtection="1">
      <alignment/>
      <protection/>
    </xf>
    <xf numFmtId="0" fontId="37" fillId="8" borderId="20" xfId="76" applyFont="1" applyFill="1" applyBorder="1" applyProtection="1">
      <alignment/>
      <protection/>
    </xf>
    <xf numFmtId="189" fontId="28" fillId="8" borderId="20" xfId="62" applyNumberFormat="1" applyFont="1" applyFill="1" applyBorder="1" applyAlignment="1" applyProtection="1">
      <alignment/>
      <protection/>
    </xf>
    <xf numFmtId="0" fontId="38" fillId="8" borderId="0" xfId="76" applyFont="1" applyFill="1" applyBorder="1" applyAlignment="1" applyProtection="1">
      <alignment horizontal="right"/>
      <protection/>
    </xf>
    <xf numFmtId="0" fontId="38" fillId="0" borderId="0" xfId="76" applyFont="1" applyFill="1" applyProtection="1">
      <alignment/>
      <protection locked="0"/>
    </xf>
    <xf numFmtId="0" fontId="37" fillId="8" borderId="0" xfId="76" applyFont="1" applyFill="1" applyBorder="1" applyAlignment="1" applyProtection="1">
      <alignment horizontal="right"/>
      <protection/>
    </xf>
    <xf numFmtId="0" fontId="28" fillId="21" borderId="0" xfId="76" applyFont="1" applyFill="1" applyProtection="1">
      <alignment/>
      <protection/>
    </xf>
    <xf numFmtId="0" fontId="37" fillId="21" borderId="0" xfId="76" applyFont="1" applyFill="1" applyProtection="1">
      <alignment/>
      <protection/>
    </xf>
    <xf numFmtId="0" fontId="37" fillId="21" borderId="0" xfId="76" applyFont="1" applyFill="1" applyAlignment="1" applyProtection="1">
      <alignment horizontal="right"/>
      <protection/>
    </xf>
    <xf numFmtId="0" fontId="37" fillId="21" borderId="12" xfId="76" applyFont="1" applyFill="1" applyBorder="1" applyAlignment="1" applyProtection="1">
      <alignment horizontal="right"/>
      <protection/>
    </xf>
    <xf numFmtId="0" fontId="37" fillId="21" borderId="12" xfId="76" applyFont="1" applyFill="1" applyBorder="1" applyProtection="1">
      <alignment/>
      <protection/>
    </xf>
    <xf numFmtId="212" fontId="37" fillId="21" borderId="12" xfId="62" applyNumberFormat="1" applyFont="1" applyFill="1" applyBorder="1" applyAlignment="1" applyProtection="1">
      <alignment/>
      <protection/>
    </xf>
    <xf numFmtId="0" fontId="37" fillId="21" borderId="0" xfId="76" applyFont="1" applyFill="1" applyBorder="1" applyAlignment="1" applyProtection="1">
      <alignment horizontal="right"/>
      <protection/>
    </xf>
    <xf numFmtId="0" fontId="37" fillId="21" borderId="0" xfId="76" applyFont="1" applyFill="1" applyBorder="1" applyProtection="1">
      <alignment/>
      <protection/>
    </xf>
    <xf numFmtId="165" fontId="37" fillId="21" borderId="0" xfId="71" applyNumberFormat="1" applyFont="1" applyFill="1" applyBorder="1" applyAlignment="1" applyProtection="1">
      <alignment/>
      <protection/>
    </xf>
    <xf numFmtId="211" fontId="37" fillId="21" borderId="0" xfId="71" applyNumberFormat="1" applyFont="1" applyFill="1" applyBorder="1" applyAlignment="1" applyProtection="1">
      <alignment/>
      <protection/>
    </xf>
    <xf numFmtId="0" fontId="37" fillId="21" borderId="0" xfId="76" applyFont="1" applyFill="1" applyBorder="1" applyAlignment="1" applyProtection="1">
      <alignment horizontal="right" vertical="top" wrapText="1"/>
      <protection/>
    </xf>
    <xf numFmtId="0" fontId="37" fillId="21" borderId="0" xfId="76" applyFont="1" applyFill="1" applyBorder="1" applyAlignment="1" applyProtection="1">
      <alignment vertical="top" wrapText="1"/>
      <protection/>
    </xf>
    <xf numFmtId="165" fontId="37" fillId="21" borderId="0" xfId="71" applyNumberFormat="1" applyFont="1" applyFill="1" applyBorder="1" applyAlignment="1" applyProtection="1">
      <alignment vertical="top"/>
      <protection/>
    </xf>
    <xf numFmtId="0" fontId="37" fillId="21" borderId="17" xfId="76" applyFont="1" applyFill="1" applyBorder="1" applyAlignment="1" applyProtection="1">
      <alignment horizontal="right" vertical="top" wrapText="1"/>
      <protection/>
    </xf>
    <xf numFmtId="0" fontId="37" fillId="21" borderId="17" xfId="76" applyFont="1" applyFill="1" applyBorder="1" applyAlignment="1" applyProtection="1">
      <alignment vertical="top" wrapText="1"/>
      <protection/>
    </xf>
    <xf numFmtId="165" fontId="37" fillId="21" borderId="17" xfId="71" applyNumberFormat="1" applyFont="1" applyFill="1" applyBorder="1" applyAlignment="1" applyProtection="1">
      <alignment vertical="top"/>
      <protection/>
    </xf>
    <xf numFmtId="211" fontId="37" fillId="21" borderId="17" xfId="71" applyNumberFormat="1" applyFont="1" applyFill="1" applyBorder="1" applyAlignment="1" applyProtection="1">
      <alignment/>
      <protection/>
    </xf>
    <xf numFmtId="0" fontId="37" fillId="21" borderId="12" xfId="76" applyFont="1" applyFill="1" applyBorder="1" applyAlignment="1" applyProtection="1">
      <alignment horizontal="right" vertical="top" wrapText="1"/>
      <protection/>
    </xf>
    <xf numFmtId="0" fontId="37" fillId="21" borderId="12" xfId="76" applyFont="1" applyFill="1" applyBorder="1" applyAlignment="1" applyProtection="1">
      <alignment vertical="top" wrapText="1"/>
      <protection/>
    </xf>
    <xf numFmtId="212" fontId="37" fillId="21" borderId="12" xfId="62" applyNumberFormat="1" applyFont="1" applyFill="1" applyBorder="1" applyAlignment="1" applyProtection="1">
      <alignment vertical="top"/>
      <protection/>
    </xf>
    <xf numFmtId="212" fontId="37" fillId="21" borderId="0" xfId="62" applyNumberFormat="1" applyFont="1" applyFill="1" applyBorder="1" applyAlignment="1" applyProtection="1">
      <alignment vertical="top"/>
      <protection/>
    </xf>
    <xf numFmtId="189" fontId="37" fillId="21" borderId="12" xfId="62" applyNumberFormat="1" applyFont="1" applyFill="1" applyBorder="1" applyAlignment="1" applyProtection="1">
      <alignment/>
      <protection/>
    </xf>
    <xf numFmtId="0" fontId="37" fillId="21" borderId="17" xfId="76" applyFont="1" applyFill="1" applyBorder="1" applyProtection="1">
      <alignment/>
      <protection/>
    </xf>
    <xf numFmtId="189" fontId="37" fillId="21" borderId="0" xfId="62" applyNumberFormat="1" applyFont="1" applyFill="1" applyBorder="1" applyAlignment="1" applyProtection="1">
      <alignment/>
      <protection/>
    </xf>
    <xf numFmtId="0" fontId="37" fillId="21" borderId="20" xfId="76" applyFont="1" applyFill="1" applyBorder="1" applyProtection="1">
      <alignment/>
      <protection/>
    </xf>
    <xf numFmtId="211" fontId="37" fillId="21" borderId="20" xfId="71" applyNumberFormat="1" applyFont="1" applyFill="1" applyBorder="1" applyAlignment="1" applyProtection="1">
      <alignment/>
      <protection/>
    </xf>
    <xf numFmtId="0" fontId="37" fillId="21" borderId="17" xfId="71" applyNumberFormat="1" applyFont="1" applyFill="1" applyBorder="1" applyAlignment="1" applyProtection="1">
      <alignment/>
      <protection/>
    </xf>
    <xf numFmtId="165" fontId="37" fillId="21" borderId="17" xfId="71" applyNumberFormat="1" applyFont="1" applyFill="1" applyBorder="1" applyAlignment="1" applyProtection="1">
      <alignment/>
      <protection/>
    </xf>
    <xf numFmtId="0" fontId="28" fillId="25" borderId="0" xfId="76" applyFont="1" applyFill="1" applyBorder="1" applyProtection="1">
      <alignment/>
      <protection/>
    </xf>
    <xf numFmtId="0" fontId="37" fillId="25" borderId="0" xfId="76" applyFont="1" applyFill="1" applyBorder="1" applyProtection="1">
      <alignment/>
      <protection/>
    </xf>
    <xf numFmtId="189" fontId="37" fillId="25" borderId="0" xfId="62" applyNumberFormat="1" applyFont="1" applyFill="1" applyBorder="1" applyAlignment="1" applyProtection="1">
      <alignment/>
      <protection/>
    </xf>
    <xf numFmtId="189" fontId="37" fillId="25" borderId="0" xfId="62" applyNumberFormat="1" applyFont="1" applyFill="1" applyBorder="1" applyAlignment="1" applyProtection="1">
      <alignment/>
      <protection locked="0"/>
    </xf>
    <xf numFmtId="189" fontId="37" fillId="25" borderId="0" xfId="76" applyNumberFormat="1" applyFont="1" applyFill="1" applyBorder="1" applyProtection="1">
      <alignment/>
      <protection/>
    </xf>
    <xf numFmtId="0" fontId="28" fillId="20" borderId="0" xfId="76" applyFont="1" applyFill="1" applyProtection="1">
      <alignment/>
      <protection/>
    </xf>
    <xf numFmtId="0" fontId="37" fillId="20" borderId="0" xfId="76" applyFont="1" applyFill="1" applyProtection="1">
      <alignment/>
      <protection/>
    </xf>
    <xf numFmtId="43" fontId="37" fillId="20" borderId="0" xfId="62" applyFont="1" applyFill="1" applyAlignment="1" applyProtection="1">
      <alignment/>
      <protection/>
    </xf>
    <xf numFmtId="43" fontId="37" fillId="0" borderId="0" xfId="62" applyFont="1" applyAlignment="1" applyProtection="1">
      <alignment/>
      <protection/>
    </xf>
    <xf numFmtId="0" fontId="40" fillId="20" borderId="0" xfId="76" applyFont="1" applyFill="1" applyBorder="1" applyAlignment="1" applyProtection="1">
      <alignment vertical="center"/>
      <protection/>
    </xf>
    <xf numFmtId="0" fontId="28" fillId="7" borderId="21" xfId="76" applyFont="1" applyFill="1" applyBorder="1" applyAlignment="1" applyProtection="1">
      <alignment horizontal="center" vertical="center"/>
      <protection/>
    </xf>
    <xf numFmtId="0" fontId="28" fillId="20" borderId="21" xfId="76" applyFont="1" applyFill="1" applyBorder="1" applyAlignment="1" applyProtection="1">
      <alignment horizontal="centerContinuous" vertical="center"/>
      <protection/>
    </xf>
    <xf numFmtId="0" fontId="28" fillId="0" borderId="0" xfId="76" applyFont="1" applyAlignment="1" applyProtection="1">
      <alignment vertical="center"/>
      <protection/>
    </xf>
    <xf numFmtId="0" fontId="28" fillId="0" borderId="0" xfId="76" applyFont="1" applyAlignment="1" applyProtection="1">
      <alignment horizontal="centerContinuous" vertical="center"/>
      <protection/>
    </xf>
    <xf numFmtId="0" fontId="28" fillId="20" borderId="16" xfId="76" applyFont="1" applyFill="1" applyBorder="1" applyAlignment="1" applyProtection="1">
      <alignment horizontal="center" vertical="center"/>
      <protection/>
    </xf>
    <xf numFmtId="0" fontId="28" fillId="20" borderId="17" xfId="76" applyFont="1" applyFill="1" applyBorder="1" applyAlignment="1" applyProtection="1">
      <alignment horizontal="center" vertical="center"/>
      <protection/>
    </xf>
    <xf numFmtId="0" fontId="28" fillId="7" borderId="18" xfId="76" applyFont="1" applyFill="1" applyBorder="1" applyAlignment="1" applyProtection="1">
      <alignment horizontal="center" vertical="center"/>
      <protection/>
    </xf>
    <xf numFmtId="0" fontId="28" fillId="20" borderId="18" xfId="76" applyFont="1" applyFill="1" applyBorder="1" applyAlignment="1" applyProtection="1">
      <alignment horizontal="center" vertical="center"/>
      <protection/>
    </xf>
    <xf numFmtId="0" fontId="28" fillId="0" borderId="0" xfId="76" applyFont="1" applyAlignment="1" applyProtection="1">
      <alignment horizontal="center" vertical="center"/>
      <protection/>
    </xf>
    <xf numFmtId="1" fontId="37" fillId="4" borderId="12" xfId="76" applyNumberFormat="1" applyFont="1" applyFill="1" applyBorder="1" applyProtection="1">
      <alignment/>
      <protection/>
    </xf>
    <xf numFmtId="0" fontId="28" fillId="0" borderId="0" xfId="76" applyFont="1" applyAlignment="1" applyProtection="1">
      <alignment vertical="center"/>
      <protection locked="0"/>
    </xf>
    <xf numFmtId="0" fontId="28" fillId="0" borderId="0" xfId="76" applyFont="1" applyProtection="1">
      <alignment/>
      <protection locked="0"/>
    </xf>
    <xf numFmtId="0" fontId="28" fillId="0" borderId="0" xfId="76" applyFont="1" applyProtection="1">
      <alignment/>
      <protection/>
    </xf>
    <xf numFmtId="189" fontId="38" fillId="0" borderId="0" xfId="62" applyNumberFormat="1" applyFont="1" applyFill="1" applyAlignment="1" applyProtection="1">
      <alignment vertical="center"/>
      <protection locked="0"/>
    </xf>
    <xf numFmtId="211" fontId="37" fillId="21" borderId="0" xfId="71" applyNumberFormat="1" applyFont="1" applyFill="1" applyBorder="1" applyAlignment="1" applyProtection="1">
      <alignment vertical="top"/>
      <protection/>
    </xf>
    <xf numFmtId="211" fontId="37" fillId="21" borderId="17" xfId="71" applyNumberFormat="1" applyFont="1" applyFill="1" applyBorder="1" applyAlignment="1" applyProtection="1">
      <alignment vertical="top"/>
      <protection/>
    </xf>
    <xf numFmtId="0" fontId="37" fillId="0" borderId="20" xfId="76" applyFont="1" applyBorder="1" applyProtection="1">
      <alignment/>
      <protection/>
    </xf>
    <xf numFmtId="0" fontId="40" fillId="20" borderId="0" xfId="76" applyFont="1" applyFill="1" applyBorder="1" applyAlignment="1" applyProtection="1">
      <alignment vertical="center"/>
      <protection locked="0"/>
    </xf>
    <xf numFmtId="0" fontId="38" fillId="3" borderId="0" xfId="76" applyFont="1" applyFill="1" applyAlignment="1" applyProtection="1">
      <alignment horizontal="right"/>
      <protection/>
    </xf>
    <xf numFmtId="0" fontId="38" fillId="3" borderId="0" xfId="76" applyFont="1" applyFill="1" applyProtection="1">
      <alignment/>
      <protection/>
    </xf>
    <xf numFmtId="211" fontId="37" fillId="21" borderId="12" xfId="71" applyNumberFormat="1" applyFont="1" applyFill="1" applyBorder="1" applyAlignment="1" applyProtection="1">
      <alignment/>
      <protection/>
    </xf>
    <xf numFmtId="211" fontId="37" fillId="21" borderId="12" xfId="71" applyNumberFormat="1" applyFont="1" applyFill="1" applyBorder="1" applyAlignment="1" applyProtection="1">
      <alignment vertical="top"/>
      <protection/>
    </xf>
    <xf numFmtId="0" fontId="37" fillId="21" borderId="20" xfId="76" applyFont="1" applyFill="1" applyBorder="1" applyAlignment="1" applyProtection="1">
      <alignment horizontal="right" vertical="top" wrapText="1"/>
      <protection/>
    </xf>
    <xf numFmtId="0" fontId="37" fillId="21" borderId="20" xfId="76" applyFont="1" applyFill="1" applyBorder="1" applyAlignment="1" applyProtection="1">
      <alignment vertical="top" wrapText="1"/>
      <protection/>
    </xf>
    <xf numFmtId="1" fontId="38" fillId="4" borderId="0" xfId="76" applyNumberFormat="1" applyFont="1" applyFill="1" applyAlignment="1" applyProtection="1">
      <alignment horizontal="right" vertical="top"/>
      <protection/>
    </xf>
    <xf numFmtId="1" fontId="38" fillId="4" borderId="0" xfId="76" applyNumberFormat="1" applyFont="1" applyFill="1" applyAlignment="1" applyProtection="1">
      <alignment vertical="top"/>
      <protection/>
    </xf>
    <xf numFmtId="0" fontId="38" fillId="0" borderId="0" xfId="76" applyFont="1" applyAlignment="1" applyProtection="1">
      <alignment vertical="top"/>
      <protection locked="0"/>
    </xf>
    <xf numFmtId="189" fontId="37" fillId="20" borderId="0" xfId="62" applyNumberFormat="1" applyFont="1" applyFill="1" applyAlignment="1" applyProtection="1">
      <alignment/>
      <protection/>
    </xf>
    <xf numFmtId="0" fontId="28" fillId="4" borderId="12" xfId="76" applyFont="1" applyFill="1" applyBorder="1" applyAlignment="1" applyProtection="1">
      <alignment horizontal="left" vertical="center"/>
      <protection/>
    </xf>
    <xf numFmtId="0" fontId="0" fillId="4" borderId="12" xfId="76" applyFill="1" applyBorder="1" applyAlignment="1">
      <alignment horizontal="left" vertical="center"/>
      <protection/>
    </xf>
    <xf numFmtId="0" fontId="28" fillId="3" borderId="12" xfId="76" applyFont="1" applyFill="1" applyBorder="1" applyAlignment="1" applyProtection="1">
      <alignment horizontal="left" vertical="center"/>
      <protection/>
    </xf>
    <xf numFmtId="0" fontId="0" fillId="3" borderId="12" xfId="76" applyFill="1" applyBorder="1" applyAlignment="1">
      <alignment horizontal="left" vertical="center"/>
      <protection/>
    </xf>
    <xf numFmtId="0" fontId="28" fillId="4" borderId="12" xfId="76" applyFont="1" applyFill="1" applyBorder="1" applyAlignment="1" applyProtection="1">
      <alignment horizontal="left" vertical="center"/>
      <protection/>
    </xf>
    <xf numFmtId="0" fontId="28" fillId="3" borderId="12" xfId="76" applyFont="1" applyFill="1" applyBorder="1" applyAlignment="1" applyProtection="1">
      <alignment horizontal="left" vertical="center"/>
      <protection/>
    </xf>
    <xf numFmtId="164" fontId="8" fillId="0" borderId="17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</cellXfs>
  <cellStyles count="7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Dezimal_Alleab09HRM2 Original-erweitert" xfId="62"/>
    <cellStyle name="Eingabe" xfId="63"/>
    <cellStyle name="Ergebnis" xfId="64"/>
    <cellStyle name="Erklärender Text" xfId="65"/>
    <cellStyle name="Gut" xfId="66"/>
    <cellStyle name="Hyperlink" xfId="67"/>
    <cellStyle name="Neutral" xfId="68"/>
    <cellStyle name="Normal_C 1999 - B 2000 (NOUVEAU)" xfId="69"/>
    <cellStyle name="Notiz" xfId="70"/>
    <cellStyle name="Percent" xfId="71"/>
    <cellStyle name="Schlecht" xfId="72"/>
    <cellStyle name="Standard 2" xfId="73"/>
    <cellStyle name="Standard 3" xfId="74"/>
    <cellStyle name="Standard 4" xfId="75"/>
    <cellStyle name="Standard_Alleab09HRM2 Original-erweitert" xfId="76"/>
    <cellStyle name="Titel3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Currency" xfId="84"/>
    <cellStyle name="Currency [0]" xfId="85"/>
    <cellStyle name="Warnender Text" xfId="86"/>
    <cellStyle name="Zelle überprüfen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216" t="s">
        <v>193</v>
      </c>
      <c r="B1" s="217" t="s">
        <v>194</v>
      </c>
      <c r="C1" s="218" t="s">
        <v>0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231">
        <v>30</v>
      </c>
      <c r="B4" s="231"/>
      <c r="C4" s="232" t="s">
        <v>82</v>
      </c>
      <c r="D4" s="233">
        <v>4605152</v>
      </c>
      <c r="E4" s="233">
        <v>4736464</v>
      </c>
      <c r="F4" s="233">
        <v>7369400.9</v>
      </c>
      <c r="G4" s="233">
        <v>4663153.945</v>
      </c>
    </row>
    <row r="5" spans="1:7" s="234" customFormat="1" ht="12.75" customHeight="1">
      <c r="A5" s="235">
        <v>31</v>
      </c>
      <c r="B5" s="235"/>
      <c r="C5" s="236" t="s">
        <v>197</v>
      </c>
      <c r="D5" s="238">
        <v>2608960</v>
      </c>
      <c r="E5" s="238">
        <v>2627790</v>
      </c>
      <c r="F5" s="238">
        <v>2693614.8</v>
      </c>
      <c r="G5" s="238">
        <v>2515883.068</v>
      </c>
    </row>
    <row r="6" spans="1:7" s="234" customFormat="1" ht="12.75" customHeight="1">
      <c r="A6" s="235">
        <v>33</v>
      </c>
      <c r="B6" s="235"/>
      <c r="C6" s="236" t="s">
        <v>92</v>
      </c>
      <c r="D6" s="237">
        <v>545973</v>
      </c>
      <c r="E6" s="237">
        <v>439101</v>
      </c>
      <c r="F6" s="237">
        <v>501069.37</v>
      </c>
      <c r="G6" s="237">
        <v>462796.042</v>
      </c>
    </row>
    <row r="7" spans="1:7" s="234" customFormat="1" ht="12.75" customHeight="1">
      <c r="A7" s="235">
        <v>35</v>
      </c>
      <c r="B7" s="235"/>
      <c r="C7" s="236" t="s">
        <v>198</v>
      </c>
      <c r="D7" s="237">
        <v>85972</v>
      </c>
      <c r="E7" s="237">
        <v>25385</v>
      </c>
      <c r="F7" s="237">
        <v>71126.1</v>
      </c>
      <c r="G7" s="237">
        <v>20483.2</v>
      </c>
    </row>
    <row r="8" spans="1:7" s="243" customFormat="1" ht="25.5">
      <c r="A8" s="239" t="s">
        <v>199</v>
      </c>
      <c r="B8" s="239"/>
      <c r="C8" s="240" t="s">
        <v>200</v>
      </c>
      <c r="D8" s="242">
        <v>19090</v>
      </c>
      <c r="E8" s="241">
        <v>19356</v>
      </c>
      <c r="F8" s="241">
        <v>15652.4</v>
      </c>
      <c r="G8" s="241">
        <v>16629</v>
      </c>
    </row>
    <row r="9" spans="1:7" s="234" customFormat="1" ht="12.75" customHeight="1">
      <c r="A9" s="235">
        <v>36</v>
      </c>
      <c r="B9" s="235"/>
      <c r="C9" s="236" t="s">
        <v>201</v>
      </c>
      <c r="D9" s="244">
        <v>4099009</v>
      </c>
      <c r="E9" s="237">
        <v>4303978</v>
      </c>
      <c r="F9" s="244">
        <v>4197364.68</v>
      </c>
      <c r="G9" s="237">
        <v>6783695.865</v>
      </c>
    </row>
    <row r="10" spans="1:7" s="246" customFormat="1" ht="26.25" customHeight="1">
      <c r="A10" s="239" t="s">
        <v>202</v>
      </c>
      <c r="B10" s="245"/>
      <c r="C10" s="240" t="s">
        <v>203</v>
      </c>
      <c r="D10" s="242">
        <v>227214</v>
      </c>
      <c r="E10" s="241">
        <f>100+215923</f>
        <v>216023</v>
      </c>
      <c r="F10" s="242">
        <f>-99.79+0+235349.6</f>
        <v>235249.81</v>
      </c>
      <c r="G10" s="241">
        <f>100+0+173649.022</f>
        <v>173749.022</v>
      </c>
    </row>
    <row r="11" spans="1:7" s="248" customFormat="1" ht="12.75">
      <c r="A11" s="235">
        <v>37</v>
      </c>
      <c r="B11" s="235"/>
      <c r="C11" s="236" t="s">
        <v>204</v>
      </c>
      <c r="D11" s="242">
        <v>606276</v>
      </c>
      <c r="E11" s="241">
        <v>617662</v>
      </c>
      <c r="F11" s="242">
        <v>628148.3</v>
      </c>
      <c r="G11" s="241">
        <v>627812</v>
      </c>
    </row>
    <row r="12" spans="1:7" s="234" customFormat="1" ht="12.75" customHeight="1">
      <c r="A12" s="235">
        <v>39</v>
      </c>
      <c r="B12" s="235"/>
      <c r="C12" s="236" t="s">
        <v>205</v>
      </c>
      <c r="D12" s="244">
        <v>0</v>
      </c>
      <c r="E12" s="237">
        <v>0</v>
      </c>
      <c r="F12" s="244">
        <v>0</v>
      </c>
      <c r="G12" s="237">
        <v>0</v>
      </c>
    </row>
    <row r="13" spans="1:7" ht="12.75" customHeight="1">
      <c r="A13" s="249"/>
      <c r="B13" s="249"/>
      <c r="C13" s="250" t="s">
        <v>206</v>
      </c>
      <c r="D13" s="251">
        <f>D4+D5+D6+D7+D9+D11+D12</f>
        <v>12551342</v>
      </c>
      <c r="E13" s="251">
        <f>E4+E5+E6+E7+E9+E11+E12</f>
        <v>12750380</v>
      </c>
      <c r="F13" s="251">
        <f>F4+F5+F6+F7+F9+F11+F12</f>
        <v>15460724.149999999</v>
      </c>
      <c r="G13" s="251">
        <f>G4+G5+G6+G7+G9+G11+G12</f>
        <v>15073824.120000001</v>
      </c>
    </row>
    <row r="14" spans="1:7" s="234" customFormat="1" ht="12.75" customHeight="1">
      <c r="A14" s="252">
        <v>40</v>
      </c>
      <c r="B14" s="235"/>
      <c r="C14" s="236" t="s">
        <v>207</v>
      </c>
      <c r="D14" s="244">
        <v>6090808</v>
      </c>
      <c r="E14" s="237">
        <v>6012225</v>
      </c>
      <c r="F14" s="244">
        <v>6471376.4</v>
      </c>
      <c r="G14" s="237">
        <v>6035748</v>
      </c>
    </row>
    <row r="15" spans="1:7" s="253" customFormat="1" ht="12.75" customHeight="1">
      <c r="A15" s="235">
        <v>41</v>
      </c>
      <c r="B15" s="235"/>
      <c r="C15" s="236" t="s">
        <v>208</v>
      </c>
      <c r="D15" s="244">
        <v>373622</v>
      </c>
      <c r="E15" s="237">
        <v>372180</v>
      </c>
      <c r="F15" s="244">
        <v>373468.06</v>
      </c>
      <c r="G15" s="237">
        <v>81778</v>
      </c>
    </row>
    <row r="16" spans="1:7" s="234" customFormat="1" ht="12.75" customHeight="1">
      <c r="A16" s="254">
        <v>42</v>
      </c>
      <c r="B16" s="254"/>
      <c r="C16" s="236" t="s">
        <v>209</v>
      </c>
      <c r="D16" s="244">
        <v>2482491</v>
      </c>
      <c r="E16" s="237">
        <v>2527698</v>
      </c>
      <c r="F16" s="244">
        <v>2614914.8</v>
      </c>
      <c r="G16" s="237">
        <v>2687466.602</v>
      </c>
    </row>
    <row r="17" spans="1:7" s="256" customFormat="1" ht="12.75" customHeight="1">
      <c r="A17" s="235">
        <v>43</v>
      </c>
      <c r="B17" s="235"/>
      <c r="C17" s="236" t="s">
        <v>210</v>
      </c>
      <c r="D17" s="255">
        <v>266523</v>
      </c>
      <c r="E17" s="247">
        <v>233154</v>
      </c>
      <c r="F17" s="255">
        <v>294132</v>
      </c>
      <c r="G17" s="247">
        <v>256947.3</v>
      </c>
    </row>
    <row r="18" spans="1:7" s="234" customFormat="1" ht="12.75" customHeight="1">
      <c r="A18" s="235">
        <v>45</v>
      </c>
      <c r="B18" s="235"/>
      <c r="C18" s="236" t="s">
        <v>211</v>
      </c>
      <c r="D18" s="244">
        <v>417</v>
      </c>
      <c r="E18" s="237">
        <v>56403.376</v>
      </c>
      <c r="F18" s="244">
        <v>2557.4</v>
      </c>
      <c r="G18" s="237">
        <v>191987.363</v>
      </c>
    </row>
    <row r="19" spans="1:7" s="243" customFormat="1" ht="25.5">
      <c r="A19" s="239" t="s">
        <v>212</v>
      </c>
      <c r="B19" s="239"/>
      <c r="C19" s="240" t="s">
        <v>213</v>
      </c>
      <c r="D19" s="242">
        <v>0</v>
      </c>
      <c r="E19" s="241">
        <v>0</v>
      </c>
      <c r="F19" s="241">
        <v>0</v>
      </c>
      <c r="G19" s="241">
        <v>0</v>
      </c>
    </row>
    <row r="20" spans="1:7" s="258" customFormat="1" ht="12.75" customHeight="1">
      <c r="A20" s="235">
        <v>46</v>
      </c>
      <c r="B20" s="235"/>
      <c r="C20" s="236" t="s">
        <v>214</v>
      </c>
      <c r="D20" s="257">
        <v>3013904</v>
      </c>
      <c r="E20" s="257">
        <v>2883931</v>
      </c>
      <c r="F20" s="257">
        <v>3022311.99</v>
      </c>
      <c r="G20" s="257">
        <v>4837160.612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>
        <v>120346</v>
      </c>
      <c r="E21" s="257">
        <v>28380</v>
      </c>
      <c r="F21" s="263">
        <v>81945.6</v>
      </c>
      <c r="G21" s="257">
        <v>55447.4</v>
      </c>
    </row>
    <row r="22" spans="1:7" s="234" customFormat="1" ht="15" customHeight="1">
      <c r="A22" s="235">
        <v>47</v>
      </c>
      <c r="B22" s="235"/>
      <c r="C22" s="236" t="s">
        <v>204</v>
      </c>
      <c r="D22" s="244">
        <v>606276</v>
      </c>
      <c r="E22" s="257">
        <v>617630</v>
      </c>
      <c r="F22" s="244">
        <v>628099.29</v>
      </c>
      <c r="G22" s="257">
        <v>627812</v>
      </c>
    </row>
    <row r="23" spans="1:7" s="234" customFormat="1" ht="15" customHeight="1">
      <c r="A23" s="235">
        <v>49</v>
      </c>
      <c r="B23" s="235"/>
      <c r="C23" s="236" t="s">
        <v>217</v>
      </c>
      <c r="D23" s="244">
        <v>0</v>
      </c>
      <c r="E23" s="237">
        <v>0</v>
      </c>
      <c r="F23" s="244">
        <v>0</v>
      </c>
      <c r="G23" s="237">
        <v>0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12834041</v>
      </c>
      <c r="E24" s="251">
        <f>E14+E15+E16+E17+E18+E20+E22+E23</f>
        <v>12703221.376</v>
      </c>
      <c r="F24" s="251">
        <f>F14+F15+F16+F17+F18+F20+F22+F23</f>
        <v>13406859.940000001</v>
      </c>
      <c r="G24" s="251">
        <f>G14+G15+G16+G17+G18+G20+G22+G23</f>
        <v>14718899.877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282699</v>
      </c>
      <c r="E25" s="266">
        <f>E24-E13</f>
        <v>-47158.623999999836</v>
      </c>
      <c r="F25" s="266">
        <f>F24-F13</f>
        <v>-2053864.2099999972</v>
      </c>
      <c r="G25" s="266">
        <f>G24-G13</f>
        <v>-354924.2430000007</v>
      </c>
    </row>
    <row r="26" spans="1:7" s="234" customFormat="1" ht="15" customHeight="1">
      <c r="A26" s="235">
        <v>34</v>
      </c>
      <c r="B26" s="235"/>
      <c r="C26" s="236" t="s">
        <v>220</v>
      </c>
      <c r="D26" s="244">
        <v>164869</v>
      </c>
      <c r="E26" s="237">
        <v>152156</v>
      </c>
      <c r="F26" s="244">
        <v>212614.19</v>
      </c>
      <c r="G26" s="237">
        <v>157223.746</v>
      </c>
    </row>
    <row r="27" spans="1:7" s="243" customFormat="1" ht="15" customHeight="1">
      <c r="A27" s="259" t="s">
        <v>221</v>
      </c>
      <c r="B27" s="260"/>
      <c r="C27" s="261" t="s">
        <v>222</v>
      </c>
      <c r="D27" s="263">
        <v>143947</v>
      </c>
      <c r="E27" s="262">
        <v>144617</v>
      </c>
      <c r="F27" s="263">
        <v>138921.3</v>
      </c>
      <c r="G27" s="262">
        <v>148569.646</v>
      </c>
    </row>
    <row r="28" spans="1:7" s="234" customFormat="1" ht="15" customHeight="1">
      <c r="A28" s="235">
        <v>440</v>
      </c>
      <c r="B28" s="235"/>
      <c r="C28" s="236" t="s">
        <v>223</v>
      </c>
      <c r="D28" s="244">
        <v>62399</v>
      </c>
      <c r="E28" s="237">
        <v>58187</v>
      </c>
      <c r="F28" s="244">
        <v>58520.28</v>
      </c>
      <c r="G28" s="237">
        <v>61854</v>
      </c>
    </row>
    <row r="29" spans="1:7" s="234" customFormat="1" ht="15" customHeight="1">
      <c r="A29" s="235">
        <v>441</v>
      </c>
      <c r="B29" s="235"/>
      <c r="C29" s="236" t="s">
        <v>224</v>
      </c>
      <c r="D29" s="244">
        <v>28156</v>
      </c>
      <c r="E29" s="237">
        <v>186</v>
      </c>
      <c r="F29" s="244">
        <v>37984.7</v>
      </c>
      <c r="G29" s="237">
        <v>131.2</v>
      </c>
    </row>
    <row r="30" spans="1:7" s="234" customFormat="1" ht="15" customHeight="1">
      <c r="A30" s="235">
        <v>442</v>
      </c>
      <c r="B30" s="235"/>
      <c r="C30" s="236" t="s">
        <v>225</v>
      </c>
      <c r="D30" s="244">
        <v>164</v>
      </c>
      <c r="E30" s="237">
        <v>17</v>
      </c>
      <c r="F30" s="244">
        <v>217.8</v>
      </c>
      <c r="G30" s="237">
        <v>17</v>
      </c>
    </row>
    <row r="31" spans="1:7" s="234" customFormat="1" ht="15" customHeight="1">
      <c r="A31" s="235">
        <v>443</v>
      </c>
      <c r="B31" s="235"/>
      <c r="C31" s="236" t="s">
        <v>226</v>
      </c>
      <c r="D31" s="244">
        <v>19729</v>
      </c>
      <c r="E31" s="237">
        <v>18593</v>
      </c>
      <c r="F31" s="244">
        <v>20872.5</v>
      </c>
      <c r="G31" s="237">
        <v>21213.2</v>
      </c>
    </row>
    <row r="32" spans="1:7" s="234" customFormat="1" ht="15" customHeight="1">
      <c r="A32" s="235">
        <v>444</v>
      </c>
      <c r="B32" s="235"/>
      <c r="C32" s="236" t="s">
        <v>227</v>
      </c>
      <c r="D32" s="244">
        <v>5456</v>
      </c>
      <c r="E32" s="237">
        <v>2200</v>
      </c>
      <c r="F32" s="244">
        <v>77765.3</v>
      </c>
      <c r="G32" s="237">
        <v>2000</v>
      </c>
    </row>
    <row r="33" spans="1:7" s="234" customFormat="1" ht="15" customHeight="1">
      <c r="A33" s="235">
        <v>445</v>
      </c>
      <c r="B33" s="235"/>
      <c r="C33" s="236" t="s">
        <v>228</v>
      </c>
      <c r="D33" s="244">
        <v>17246</v>
      </c>
      <c r="E33" s="237">
        <v>12087</v>
      </c>
      <c r="F33" s="244">
        <v>16288.3</v>
      </c>
      <c r="G33" s="237">
        <v>35257</v>
      </c>
    </row>
    <row r="34" spans="1:7" s="234" customFormat="1" ht="15" customHeight="1">
      <c r="A34" s="235">
        <v>446</v>
      </c>
      <c r="B34" s="235"/>
      <c r="C34" s="236" t="s">
        <v>229</v>
      </c>
      <c r="D34" s="244">
        <v>303474</v>
      </c>
      <c r="E34" s="237">
        <v>271204</v>
      </c>
      <c r="F34" s="244">
        <v>285482.6</v>
      </c>
      <c r="G34" s="237">
        <v>276735</v>
      </c>
    </row>
    <row r="35" spans="1:7" s="234" customFormat="1" ht="15" customHeight="1">
      <c r="A35" s="235">
        <v>447</v>
      </c>
      <c r="B35" s="235"/>
      <c r="C35" s="236" t="s">
        <v>230</v>
      </c>
      <c r="D35" s="244">
        <v>30423</v>
      </c>
      <c r="E35" s="237">
        <v>27256</v>
      </c>
      <c r="F35" s="244">
        <v>31397.1</v>
      </c>
      <c r="G35" s="237">
        <v>25750.4</v>
      </c>
    </row>
    <row r="36" spans="1:7" s="234" customFormat="1" ht="15" customHeight="1">
      <c r="A36" s="235">
        <v>448</v>
      </c>
      <c r="B36" s="235"/>
      <c r="C36" s="236" t="s">
        <v>231</v>
      </c>
      <c r="D36" s="244">
        <v>2874</v>
      </c>
      <c r="E36" s="237">
        <v>1557</v>
      </c>
      <c r="F36" s="244">
        <v>3687.1</v>
      </c>
      <c r="G36" s="237">
        <v>2701.6</v>
      </c>
    </row>
    <row r="37" spans="1:7" s="234" customFormat="1" ht="15" customHeight="1">
      <c r="A37" s="235">
        <v>449</v>
      </c>
      <c r="B37" s="235"/>
      <c r="C37" s="236" t="s">
        <v>232</v>
      </c>
      <c r="D37" s="244">
        <v>10122</v>
      </c>
      <c r="E37" s="237">
        <v>200</v>
      </c>
      <c r="F37" s="244">
        <v>10969</v>
      </c>
      <c r="G37" s="237">
        <v>200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63">
        <v>10118.57171</v>
      </c>
      <c r="E38" s="262">
        <v>200</v>
      </c>
      <c r="F38" s="263">
        <v>8531.87007</v>
      </c>
      <c r="G38" s="262">
        <v>200</v>
      </c>
    </row>
    <row r="39" spans="1:7" ht="15" customHeight="1">
      <c r="A39" s="264"/>
      <c r="B39" s="264"/>
      <c r="C39" s="250" t="s">
        <v>235</v>
      </c>
      <c r="D39" s="251">
        <f>(SUM(D28:D37))-D26</f>
        <v>315174</v>
      </c>
      <c r="E39" s="251">
        <f>(SUM(E28:E37))-E26</f>
        <v>239331</v>
      </c>
      <c r="F39" s="251">
        <f>(SUM(F28:F37))-F26</f>
        <v>330570.48999999993</v>
      </c>
      <c r="G39" s="251">
        <f>(SUM(G28:G37))-G26</f>
        <v>268635.654</v>
      </c>
    </row>
    <row r="40" spans="1:7" ht="14.25" customHeight="1">
      <c r="A40" s="264"/>
      <c r="B40" s="264"/>
      <c r="C40" s="250" t="s">
        <v>236</v>
      </c>
      <c r="D40" s="251">
        <f>D39+D25</f>
        <v>597873</v>
      </c>
      <c r="E40" s="251">
        <f>E39+E25</f>
        <v>192172.37600000016</v>
      </c>
      <c r="F40" s="251">
        <f>F39+F25</f>
        <v>-1723293.7199999972</v>
      </c>
      <c r="G40" s="251">
        <f>G39+G25</f>
        <v>-86288.58900000073</v>
      </c>
    </row>
    <row r="41" spans="1:7" s="234" customFormat="1" ht="15.75" customHeight="1">
      <c r="A41" s="254">
        <v>38</v>
      </c>
      <c r="B41" s="254"/>
      <c r="C41" s="236" t="s">
        <v>237</v>
      </c>
      <c r="D41" s="244">
        <v>0</v>
      </c>
      <c r="E41" s="237">
        <v>0</v>
      </c>
      <c r="F41" s="244">
        <v>0</v>
      </c>
      <c r="G41" s="237">
        <v>0</v>
      </c>
    </row>
    <row r="42" spans="1:7" s="243" customFormat="1" ht="25.5">
      <c r="A42" s="239" t="s">
        <v>238</v>
      </c>
      <c r="B42" s="239"/>
      <c r="C42" s="240" t="s">
        <v>239</v>
      </c>
      <c r="D42" s="270">
        <v>0</v>
      </c>
      <c r="E42" s="269">
        <v>0</v>
      </c>
      <c r="F42" s="270">
        <v>0</v>
      </c>
      <c r="G42" s="269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>
        <v>0</v>
      </c>
      <c r="E43" s="269">
        <v>0</v>
      </c>
      <c r="F43" s="270">
        <v>0</v>
      </c>
      <c r="G43" s="269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>
        <v>0</v>
      </c>
      <c r="E44" s="262">
        <v>0</v>
      </c>
      <c r="F44" s="263">
        <v>0</v>
      </c>
      <c r="G44" s="262">
        <v>0</v>
      </c>
    </row>
    <row r="45" spans="1:7" s="234" customFormat="1" ht="12.75">
      <c r="A45" s="235">
        <v>48</v>
      </c>
      <c r="B45" s="235"/>
      <c r="C45" s="236" t="s">
        <v>243</v>
      </c>
      <c r="D45" s="244">
        <v>0</v>
      </c>
      <c r="E45" s="237">
        <v>0</v>
      </c>
      <c r="F45" s="244">
        <v>0</v>
      </c>
      <c r="G45" s="237">
        <v>0</v>
      </c>
    </row>
    <row r="46" spans="1:7" s="243" customFormat="1" ht="12.75">
      <c r="A46" s="259" t="s">
        <v>244</v>
      </c>
      <c r="B46" s="260"/>
      <c r="C46" s="261" t="s">
        <v>245</v>
      </c>
      <c r="D46" s="263">
        <v>0</v>
      </c>
      <c r="E46" s="262">
        <v>0</v>
      </c>
      <c r="F46" s="263">
        <v>0</v>
      </c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>
        <v>0</v>
      </c>
      <c r="E47" s="262">
        <v>0</v>
      </c>
      <c r="F47" s="263">
        <v>0</v>
      </c>
      <c r="G47" s="262">
        <v>0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0</v>
      </c>
    </row>
    <row r="49" spans="1:7" ht="12.75">
      <c r="A49" s="271"/>
      <c r="B49" s="271"/>
      <c r="C49" s="250" t="s">
        <v>248</v>
      </c>
      <c r="D49" s="251">
        <f>D40+D48</f>
        <v>597873</v>
      </c>
      <c r="E49" s="251">
        <f>E40+E48</f>
        <v>192172.37600000016</v>
      </c>
      <c r="F49" s="251">
        <f>F40+F48</f>
        <v>-1723293.7199999972</v>
      </c>
      <c r="G49" s="251">
        <f>G40+G48</f>
        <v>-86288.58900000073</v>
      </c>
    </row>
    <row r="50" spans="1:7" ht="12.75">
      <c r="A50" s="272">
        <v>3</v>
      </c>
      <c r="B50" s="272"/>
      <c r="C50" s="273" t="s">
        <v>249</v>
      </c>
      <c r="D50" s="274">
        <f>D13+D26+D41</f>
        <v>12716211</v>
      </c>
      <c r="E50" s="274">
        <f>E13+E26+E41</f>
        <v>12902536</v>
      </c>
      <c r="F50" s="274">
        <f>F13+F26+F41</f>
        <v>15673338.339999998</v>
      </c>
      <c r="G50" s="274">
        <f>G13+G26+G41</f>
        <v>15231047.866</v>
      </c>
    </row>
    <row r="51" spans="1:7" ht="24" customHeight="1">
      <c r="A51" s="272">
        <v>4</v>
      </c>
      <c r="B51" s="272"/>
      <c r="C51" s="273" t="s">
        <v>250</v>
      </c>
      <c r="D51" s="274">
        <f>D24+D28+D29+D30+D31+D32+D33+D34+D35+D36+D37+D45</f>
        <v>13314084</v>
      </c>
      <c r="E51" s="274">
        <f>E24+E28+E29+E30+E31+E32+E33+E34+E35+E36+E37+E45</f>
        <v>13094708.376</v>
      </c>
      <c r="F51" s="274">
        <f>F24+F28+F29+F30+F31+F32+F33+F34+F35+F36+F37+F45</f>
        <v>13950044.620000001</v>
      </c>
      <c r="G51" s="274">
        <f>G24+G28+G29+G30+G31+G32+G33+G34+G35+G36+G37+G45</f>
        <v>15144759.276999999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82">
        <v>968847.842</v>
      </c>
      <c r="E54" s="233">
        <f>897925-E57</f>
        <v>885401</v>
      </c>
      <c r="F54" s="282">
        <f>983091.9-F57-F58</f>
        <v>948396.5</v>
      </c>
      <c r="G54" s="233">
        <f>552685.17+400+36493.6+171950+0+270249.7</f>
        <v>1031778.47</v>
      </c>
    </row>
    <row r="55" spans="1:7" s="234" customFormat="1" ht="12.75">
      <c r="A55" s="283" t="s">
        <v>254</v>
      </c>
      <c r="B55" s="284"/>
      <c r="C55" s="284" t="s">
        <v>255</v>
      </c>
      <c r="D55" s="287">
        <v>80364.4</v>
      </c>
      <c r="E55" s="285">
        <v>79335</v>
      </c>
      <c r="F55" s="287">
        <v>51350</v>
      </c>
      <c r="G55" s="285">
        <v>171950</v>
      </c>
    </row>
    <row r="56" spans="1:7" s="234" customFormat="1" ht="12.75">
      <c r="A56" s="283" t="s">
        <v>256</v>
      </c>
      <c r="B56" s="284"/>
      <c r="C56" s="284" t="s">
        <v>257</v>
      </c>
      <c r="D56" s="287">
        <v>5175</v>
      </c>
      <c r="E56" s="285">
        <v>0</v>
      </c>
      <c r="F56" s="287">
        <v>1602.6</v>
      </c>
      <c r="G56" s="285">
        <v>0</v>
      </c>
    </row>
    <row r="57" spans="1:7" s="234" customFormat="1" ht="12.75">
      <c r="A57" s="288">
        <v>57</v>
      </c>
      <c r="B57" s="289"/>
      <c r="C57" s="289" t="s">
        <v>258</v>
      </c>
      <c r="D57" s="290">
        <v>16977.158</v>
      </c>
      <c r="E57" s="238">
        <v>12524</v>
      </c>
      <c r="F57" s="290">
        <v>34695.4</v>
      </c>
      <c r="G57" s="238">
        <v>13816</v>
      </c>
    </row>
    <row r="58" spans="1:7" s="234" customFormat="1" ht="12.75">
      <c r="A58" s="288">
        <v>58</v>
      </c>
      <c r="B58" s="289"/>
      <c r="C58" s="289" t="s">
        <v>259</v>
      </c>
      <c r="D58" s="244">
        <v>0</v>
      </c>
      <c r="E58" s="237">
        <v>0</v>
      </c>
      <c r="F58" s="244">
        <v>0</v>
      </c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985825</v>
      </c>
      <c r="E59" s="293">
        <f>E54+E57+E58</f>
        <v>897925</v>
      </c>
      <c r="F59" s="293">
        <f>F54+F57+F58</f>
        <v>983091.9</v>
      </c>
      <c r="G59" s="293">
        <f>G54+G57+G58</f>
        <v>1045594.47</v>
      </c>
    </row>
    <row r="60" spans="1:7" s="234" customFormat="1" ht="12.75">
      <c r="A60" s="294" t="s">
        <v>261</v>
      </c>
      <c r="B60" s="295"/>
      <c r="C60" s="295" t="s">
        <v>262</v>
      </c>
      <c r="D60" s="237">
        <f>214119-D63</f>
        <v>197141.842</v>
      </c>
      <c r="E60" s="237">
        <f>133925-E63</f>
        <v>121401</v>
      </c>
      <c r="F60" s="237">
        <f>306082.3-F63-F64</f>
        <v>271386.89999999997</v>
      </c>
      <c r="G60" s="237">
        <f>100+8000+54844+19706+1956</f>
        <v>84606</v>
      </c>
    </row>
    <row r="61" spans="1:7" s="234" customFormat="1" ht="12.75">
      <c r="A61" s="294" t="s">
        <v>263</v>
      </c>
      <c r="B61" s="295"/>
      <c r="C61" s="295" t="s">
        <v>264</v>
      </c>
      <c r="D61" s="262">
        <v>31770.61</v>
      </c>
      <c r="E61" s="262">
        <v>20179</v>
      </c>
      <c r="F61" s="262">
        <v>85932.2</v>
      </c>
      <c r="G61" s="262">
        <v>19706</v>
      </c>
    </row>
    <row r="62" spans="1:7" s="234" customFormat="1" ht="12.75">
      <c r="A62" s="294" t="s">
        <v>265</v>
      </c>
      <c r="B62" s="295"/>
      <c r="C62" s="295" t="s">
        <v>266</v>
      </c>
      <c r="D62" s="262">
        <v>100</v>
      </c>
      <c r="E62" s="262">
        <v>0</v>
      </c>
      <c r="F62" s="262">
        <v>0</v>
      </c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37">
        <v>16977.158</v>
      </c>
      <c r="E63" s="237">
        <v>12524</v>
      </c>
      <c r="F63" s="237">
        <v>34695.4</v>
      </c>
      <c r="G63" s="237">
        <v>13816</v>
      </c>
    </row>
    <row r="64" spans="1:7" s="234" customFormat="1" ht="12.75">
      <c r="A64" s="294">
        <v>68</v>
      </c>
      <c r="B64" s="295"/>
      <c r="C64" s="295" t="s">
        <v>267</v>
      </c>
      <c r="D64" s="237">
        <v>0</v>
      </c>
      <c r="E64" s="237">
        <v>0</v>
      </c>
      <c r="F64" s="237">
        <v>0</v>
      </c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214119</v>
      </c>
      <c r="E65" s="293">
        <f>E60+E63+E64</f>
        <v>133925</v>
      </c>
      <c r="F65" s="293">
        <f>F60+F63+F64</f>
        <v>306082.3</v>
      </c>
      <c r="G65" s="293">
        <f>G60+G63+G64</f>
        <v>98422</v>
      </c>
    </row>
    <row r="66" spans="1:7" ht="12.75">
      <c r="A66" s="296"/>
      <c r="B66" s="296"/>
      <c r="C66" s="292" t="s">
        <v>15</v>
      </c>
      <c r="D66" s="293">
        <f>D59-D65</f>
        <v>771706</v>
      </c>
      <c r="E66" s="293">
        <f>E59-E65</f>
        <v>764000</v>
      </c>
      <c r="F66" s="293">
        <f>F59-F65</f>
        <v>677009.6000000001</v>
      </c>
      <c r="G66" s="293">
        <f>G59-G65</f>
        <v>947172.47</v>
      </c>
    </row>
    <row r="67" spans="1:7" ht="12.75">
      <c r="A67" s="289"/>
      <c r="B67" s="289"/>
      <c r="C67" s="297" t="s">
        <v>269</v>
      </c>
      <c r="D67" s="298">
        <f>D66-D55-D56+D61</f>
        <v>717937.21</v>
      </c>
      <c r="E67" s="298">
        <f>E66-E55-E56+E61</f>
        <v>704844</v>
      </c>
      <c r="F67" s="298">
        <f>F66-F55-F56+F61</f>
        <v>709989.2000000001</v>
      </c>
      <c r="G67" s="298">
        <f>G66-G55-G56+G61</f>
        <v>794928.47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90">
        <v>5613828</v>
      </c>
      <c r="E70" s="290">
        <v>0</v>
      </c>
      <c r="F70" s="290">
        <v>6242170.2</v>
      </c>
      <c r="G70" s="290">
        <v>0</v>
      </c>
    </row>
    <row r="71" spans="1:7" s="301" customFormat="1" ht="12.75">
      <c r="A71" s="300">
        <v>14</v>
      </c>
      <c r="B71" s="300"/>
      <c r="C71" s="300" t="s">
        <v>272</v>
      </c>
      <c r="D71" s="290">
        <v>14337099</v>
      </c>
      <c r="E71" s="290">
        <v>0</v>
      </c>
      <c r="F71" s="290">
        <v>14362143.3</v>
      </c>
      <c r="G71" s="290">
        <v>0</v>
      </c>
    </row>
    <row r="72" spans="1:7" s="301" customFormat="1" ht="12.75">
      <c r="A72" s="302" t="s">
        <v>273</v>
      </c>
      <c r="B72" s="302"/>
      <c r="C72" s="302" t="s">
        <v>255</v>
      </c>
      <c r="D72" s="287">
        <v>896847</v>
      </c>
      <c r="E72" s="287">
        <v>0</v>
      </c>
      <c r="F72" s="287">
        <v>865031.9</v>
      </c>
      <c r="G72" s="287">
        <v>0</v>
      </c>
    </row>
    <row r="73" spans="1:7" s="301" customFormat="1" ht="12.75">
      <c r="A73" s="302" t="s">
        <v>274</v>
      </c>
      <c r="B73" s="302"/>
      <c r="C73" s="302" t="s">
        <v>275</v>
      </c>
      <c r="D73" s="286">
        <v>2521143</v>
      </c>
      <c r="E73" s="286">
        <v>0</v>
      </c>
      <c r="F73" s="286">
        <v>2523032.6</v>
      </c>
      <c r="G73" s="286">
        <v>0</v>
      </c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19950927</v>
      </c>
      <c r="E74" s="306">
        <f>E70+E71</f>
        <v>0</v>
      </c>
      <c r="F74" s="306">
        <f>F70+F71</f>
        <v>20604313.5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>
        <v>9935836</v>
      </c>
      <c r="E76" s="290">
        <v>0</v>
      </c>
      <c r="F76" s="290">
        <v>12295727.6</v>
      </c>
      <c r="G76" s="290">
        <v>0</v>
      </c>
    </row>
    <row r="77" spans="1:7" s="308" customFormat="1" ht="12.75">
      <c r="A77" s="307" t="s">
        <v>278</v>
      </c>
      <c r="B77" s="302"/>
      <c r="C77" s="302" t="s">
        <v>279</v>
      </c>
      <c r="D77" s="287">
        <v>2152905</v>
      </c>
      <c r="E77" s="287">
        <v>0</v>
      </c>
      <c r="F77" s="287">
        <v>1558614.3</v>
      </c>
      <c r="G77" s="287">
        <v>0</v>
      </c>
    </row>
    <row r="78" spans="1:7" s="308" customFormat="1" ht="12.75">
      <c r="A78" s="307" t="s">
        <v>280</v>
      </c>
      <c r="B78" s="302"/>
      <c r="C78" s="302" t="s">
        <v>281</v>
      </c>
      <c r="D78" s="287">
        <v>55689</v>
      </c>
      <c r="E78" s="287">
        <v>0</v>
      </c>
      <c r="F78" s="287">
        <v>54157.108</v>
      </c>
      <c r="G78" s="287">
        <v>0</v>
      </c>
    </row>
    <row r="79" spans="1:7" s="308" customFormat="1" ht="12.75">
      <c r="A79" s="307" t="s">
        <v>282</v>
      </c>
      <c r="B79" s="302"/>
      <c r="C79" s="302" t="s">
        <v>283</v>
      </c>
      <c r="D79" s="287">
        <v>0</v>
      </c>
      <c r="E79" s="287">
        <v>0</v>
      </c>
      <c r="F79" s="287">
        <v>0</v>
      </c>
      <c r="G79" s="287">
        <v>0</v>
      </c>
    </row>
    <row r="80" spans="1:7" s="308" customFormat="1" ht="12.75">
      <c r="A80" s="307" t="s">
        <v>284</v>
      </c>
      <c r="B80" s="302"/>
      <c r="C80" s="302" t="s">
        <v>285</v>
      </c>
      <c r="D80" s="287">
        <v>4243747</v>
      </c>
      <c r="E80" s="287">
        <v>0</v>
      </c>
      <c r="F80" s="287">
        <v>4215775.4</v>
      </c>
      <c r="G80" s="287">
        <v>0</v>
      </c>
    </row>
    <row r="81" spans="1:7" s="308" customFormat="1" ht="12.75">
      <c r="A81" s="307" t="s">
        <v>286</v>
      </c>
      <c r="B81" s="302"/>
      <c r="C81" s="302" t="s">
        <v>287</v>
      </c>
      <c r="D81" s="287">
        <v>711739</v>
      </c>
      <c r="E81" s="287">
        <v>0</v>
      </c>
      <c r="F81" s="287">
        <v>709989.9</v>
      </c>
      <c r="G81" s="287">
        <v>0</v>
      </c>
    </row>
    <row r="82" spans="1:7" s="301" customFormat="1" ht="12.75">
      <c r="A82" s="309">
        <v>29</v>
      </c>
      <c r="B82" s="300"/>
      <c r="C82" s="300" t="s">
        <v>288</v>
      </c>
      <c r="D82" s="290">
        <v>10015091</v>
      </c>
      <c r="E82" s="290">
        <v>0</v>
      </c>
      <c r="F82" s="290">
        <v>8308585.8</v>
      </c>
      <c r="G82" s="290">
        <v>0</v>
      </c>
    </row>
    <row r="83" spans="1:7" s="301" customFormat="1" ht="12.75">
      <c r="A83" s="307" t="s">
        <v>289</v>
      </c>
      <c r="B83" s="302"/>
      <c r="C83" s="302" t="s">
        <v>290</v>
      </c>
      <c r="D83" s="287">
        <v>8023758</v>
      </c>
      <c r="E83" s="287"/>
      <c r="F83" s="287">
        <v>6126041.5</v>
      </c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19950927</v>
      </c>
      <c r="E84" s="306">
        <f>E76+E82</f>
        <v>0</v>
      </c>
      <c r="F84" s="306">
        <f>F76+F82</f>
        <v>20604313.4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1259685.42829</v>
      </c>
      <c r="E87" s="315">
        <f>E49+E6+E8+E10-E19-E21-E38+E42+E44-E47</f>
        <v>838072.3760000002</v>
      </c>
      <c r="F87" s="315">
        <f>F49+F6+F8+F10-F19-F21-F38+F42+F44-F47</f>
        <v>-1061799.6100699974</v>
      </c>
      <c r="G87" s="315">
        <f>G49+G6+G8+G10-G19-G21-G38+G42+G44-G47</f>
        <v>511238.07499999925</v>
      </c>
    </row>
    <row r="88" spans="1:7" ht="12.75">
      <c r="A88" s="316">
        <v>40</v>
      </c>
      <c r="B88" s="317"/>
      <c r="C88" s="317" t="s">
        <v>294</v>
      </c>
      <c r="D88" s="318">
        <f>D87/D111</f>
        <v>0.10302196586618782</v>
      </c>
      <c r="E88" s="318">
        <f>E87/E111</f>
        <v>0.06966990423626268</v>
      </c>
      <c r="F88" s="319">
        <f>IF(0=F111,0,F87/F111)</f>
        <v>-0.0831076016319635</v>
      </c>
      <c r="G88" s="318">
        <f>G87/G111</f>
        <v>0.03678209784043578</v>
      </c>
    </row>
    <row r="89" spans="1:7" ht="25.5">
      <c r="A89" s="320" t="s">
        <v>295</v>
      </c>
      <c r="B89" s="321"/>
      <c r="C89" s="321" t="s">
        <v>296</v>
      </c>
      <c r="D89" s="322">
        <f>D87/D66</f>
        <v>1.6323385178941203</v>
      </c>
      <c r="E89" s="322">
        <f>E87/E66</f>
        <v>1.0969533717277489</v>
      </c>
      <c r="F89" s="319">
        <f>IF(0=F66,0,F87/F66)</f>
        <v>-1.5683671399489716</v>
      </c>
      <c r="G89" s="322">
        <f>G87/G66</f>
        <v>0.5397518310472001</v>
      </c>
    </row>
    <row r="90" spans="1:7" ht="25.5">
      <c r="A90" s="323" t="s">
        <v>297</v>
      </c>
      <c r="B90" s="324"/>
      <c r="C90" s="324" t="s">
        <v>298</v>
      </c>
      <c r="D90" s="325">
        <f>IF(0=D67,0,D87/D67)</f>
        <v>1.7545899707440988</v>
      </c>
      <c r="E90" s="325">
        <f>IF(0=E67,0,E87/E67)</f>
        <v>1.1890182451719815</v>
      </c>
      <c r="F90" s="326">
        <f>IF(0=F67,0,F87/F67)</f>
        <v>-1.495515157230557</v>
      </c>
      <c r="G90" s="325">
        <f>IF(0=G67,0,G87/G67)</f>
        <v>0.6431246260433964</v>
      </c>
    </row>
    <row r="91" spans="1:7" ht="25.5">
      <c r="A91" s="327" t="s">
        <v>299</v>
      </c>
      <c r="B91" s="328"/>
      <c r="C91" s="328" t="s">
        <v>300</v>
      </c>
      <c r="D91" s="329">
        <f>D87-D66</f>
        <v>487979.42828999995</v>
      </c>
      <c r="E91" s="329">
        <f>E87-E66</f>
        <v>74072.37600000016</v>
      </c>
      <c r="F91" s="329">
        <f>F87-F66</f>
        <v>-1738809.2100699975</v>
      </c>
      <c r="G91" s="329">
        <f>G87-G66</f>
        <v>-435934.3950000007</v>
      </c>
    </row>
    <row r="92" spans="1:7" ht="25.5">
      <c r="A92" s="323" t="s">
        <v>301</v>
      </c>
      <c r="B92" s="324"/>
      <c r="C92" s="324" t="s">
        <v>302</v>
      </c>
      <c r="D92" s="330">
        <f>D87-D67</f>
        <v>541748.21829</v>
      </c>
      <c r="E92" s="330">
        <f>E87-E67</f>
        <v>133228.37600000016</v>
      </c>
      <c r="F92" s="330">
        <f>F87-F67</f>
        <v>-1771788.8100699973</v>
      </c>
      <c r="G92" s="330">
        <f>G87-G67</f>
        <v>-283690.3950000007</v>
      </c>
    </row>
    <row r="93" spans="1:7" ht="12.75">
      <c r="A93" s="314">
        <v>31</v>
      </c>
      <c r="B93" s="314"/>
      <c r="C93" s="314" t="s">
        <v>303</v>
      </c>
      <c r="D93" s="331">
        <f>D77+D78+D80-D79-D81</f>
        <v>5740602</v>
      </c>
      <c r="E93" s="331">
        <f>E77+E78+E80-E79-E81</f>
        <v>0</v>
      </c>
      <c r="F93" s="331">
        <f>F77+F78+F80-F79-F81</f>
        <v>5118556.908</v>
      </c>
      <c r="G93" s="331">
        <f>G77+G78+G80-G79-G81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0.46948872314748874</v>
      </c>
      <c r="E94" s="326">
        <f>IF(0=E111,0,E93/E111)</f>
        <v>0</v>
      </c>
      <c r="F94" s="326">
        <f>IF(0=F111,0,F93/F111)</f>
        <v>0.4006320819919642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4322008</v>
      </c>
      <c r="E95" s="331">
        <f>E76-E70</f>
        <v>0</v>
      </c>
      <c r="F95" s="331">
        <f>F76-F70</f>
        <v>6053557.399999999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904018</v>
      </c>
      <c r="E96" s="333">
        <f>E71-E72-E73-E82</f>
        <v>0</v>
      </c>
      <c r="F96" s="333">
        <f>F71-F72-F73-F82</f>
        <v>2665493.000000001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3147.6279950477024</v>
      </c>
      <c r="E97" s="333">
        <f>IF(0=E109,0,1000*(E95/E109))</f>
        <v>0</v>
      </c>
      <c r="F97" s="333">
        <f>IF(0=F109,0,1000*(F95/F109))</f>
        <v>4354.688790352516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658.3773942174641</v>
      </c>
      <c r="E98" s="333">
        <f>IF(E109=0,0,1000*(E96/E109))</f>
        <v>0</v>
      </c>
      <c r="F98" s="333">
        <f>IF(F109=0,0,1000*(F96/F109))</f>
        <v>1917.4498102327568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0.5927405690673553</v>
      </c>
      <c r="E99" s="326">
        <f>IF(E14=0,0,(E76-E81-E70)/E14)</f>
        <v>0</v>
      </c>
      <c r="F99" s="326">
        <f>IF(F14=0,0,(F76-F81-F70)/F14)</f>
        <v>0.8257234890555892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312</v>
      </c>
      <c r="D100" s="315">
        <f>D82</f>
        <v>10015091</v>
      </c>
      <c r="E100" s="315">
        <f>E82</f>
        <v>0</v>
      </c>
      <c r="F100" s="315">
        <f>F82</f>
        <v>8308585.8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0.6625764713022819</v>
      </c>
      <c r="E101" s="326">
        <f>IF(E112=0,0,E83/E112)</f>
        <v>0</v>
      </c>
      <c r="F101" s="326">
        <f>IF(F112=0,0,F83/F112)</f>
        <v>0.40717607977785314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0.05132110413476414</v>
      </c>
      <c r="E102" s="335">
        <f>IF(E111=0,0,(E27-E28+E6)/E111)</f>
        <v>0.043687986254766324</v>
      </c>
      <c r="F102" s="335">
        <f>IF(F111=0,0,(F27-F28+F6)/F111)</f>
        <v>0.04551198651289459</v>
      </c>
      <c r="G102" s="335">
        <f>IF(G111=0,0,(G27-G28+G6)/G111)</f>
        <v>0.0395357733722768</v>
      </c>
    </row>
    <row r="103" spans="1:7" ht="12.75">
      <c r="A103" s="317">
        <v>43</v>
      </c>
      <c r="B103" s="317"/>
      <c r="C103" s="317" t="s">
        <v>315</v>
      </c>
      <c r="D103" s="315">
        <f>D39</f>
        <v>315174</v>
      </c>
      <c r="E103" s="315">
        <f>E39</f>
        <v>239331</v>
      </c>
      <c r="F103" s="315">
        <f>F39</f>
        <v>330570.48999999993</v>
      </c>
      <c r="G103" s="315">
        <f>G39</f>
        <v>268635.654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  <v>0.020646161585285476</v>
      </c>
      <c r="E104" s="336">
        <f>IF(0=E70,"",(E28+E29+E30+E31+E32)/E70)</f>
      </c>
      <c r="F104" s="337">
        <f>IF(0=F70,"",(F28+F29+F30+F31+F32)/F70)</f>
        <v>0.031296900555515136</v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0.00666931210267345</v>
      </c>
      <c r="E105" s="319">
        <f>IF(E111=0,0,(E27-E28)/E111)</f>
        <v>0.007185023627529971</v>
      </c>
      <c r="F105" s="319">
        <f>IF(F111=0,0,(F27-F28)/F111)</f>
        <v>0.006293029190812222</v>
      </c>
      <c r="G105" s="319">
        <f>IF(G111=0,0,(G27-G28)/G111)</f>
        <v>0.006238939412853001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0.07783887396128575</v>
      </c>
      <c r="E106" s="335">
        <f>IF(E113=0,0,E54/E113)</f>
        <v>0.06968484995304108</v>
      </c>
      <c r="F106" s="335">
        <f>IF(F113=0,0,F54/F113)</f>
        <v>0.061498764650678175</v>
      </c>
      <c r="G106" s="335">
        <f>IF(G113=0,0,G54/G113)</f>
        <v>0.06809639051890355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>
        <v>1373100</v>
      </c>
      <c r="E109" s="341">
        <v>1390124</v>
      </c>
      <c r="F109" s="341">
        <v>1390124</v>
      </c>
      <c r="G109" s="341">
        <v>1390124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12227348</v>
      </c>
      <c r="E111" s="342">
        <f>E14+E15+E16+E17+E20</f>
        <v>12029188</v>
      </c>
      <c r="F111" s="342">
        <f>F14+F15+F16+F17+F20</f>
        <v>12776203.25</v>
      </c>
      <c r="G111" s="342">
        <f>G14+G15+G16+G17+G20</f>
        <v>13899100.514</v>
      </c>
    </row>
    <row r="112" spans="1:7" ht="12.75">
      <c r="A112" s="339"/>
      <c r="B112" s="339"/>
      <c r="C112" s="339" t="s">
        <v>323</v>
      </c>
      <c r="D112" s="342">
        <f>D50-D11-D41-D12</f>
        <v>12109935</v>
      </c>
      <c r="E112" s="342">
        <f>E50-E11-E41-E12</f>
        <v>12284874</v>
      </c>
      <c r="F112" s="342">
        <f>F50-F11-F41-F12</f>
        <v>15045190.039999997</v>
      </c>
      <c r="G112" s="342">
        <f>G50-G11-G41-G12</f>
        <v>14603235.866</v>
      </c>
    </row>
    <row r="113" spans="1:7" ht="12.75">
      <c r="A113" s="339"/>
      <c r="B113" s="339"/>
      <c r="C113" s="339" t="s">
        <v>324</v>
      </c>
      <c r="D113" s="342">
        <f>D50-D6-D7-D11-D12-D41+D54</f>
        <v>12446837.842</v>
      </c>
      <c r="E113" s="342">
        <f>E50-E6-E7-E11-E12-E41+E54</f>
        <v>12705789</v>
      </c>
      <c r="F113" s="342">
        <f>F50-F6-F7-F11-F12-F41+F54</f>
        <v>15421391.069999998</v>
      </c>
      <c r="G113" s="342">
        <f>G50-G6-G7-G11-G12-G41+G54</f>
        <v>15151735.094000002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12768612.27029</v>
      </c>
      <c r="E114" s="345">
        <f t="shared" si="0"/>
        <v>12511296</v>
      </c>
      <c r="F114" s="345">
        <f t="shared" si="0"/>
        <v>13422532.05993</v>
      </c>
      <c r="G114" s="345">
        <f t="shared" si="0"/>
        <v>14351918.514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12768612.27029</v>
      </c>
      <c r="E115" s="345">
        <f t="shared" si="1"/>
        <v>12511296</v>
      </c>
      <c r="F115" s="345">
        <f t="shared" si="1"/>
        <v>13422532.05993</v>
      </c>
      <c r="G115" s="345">
        <f t="shared" si="1"/>
        <v>14351918.514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12219623.842</v>
      </c>
      <c r="E116" s="345">
        <f t="shared" si="2"/>
        <v>12489766</v>
      </c>
      <c r="F116" s="345">
        <f t="shared" si="2"/>
        <v>15186141.259999998</v>
      </c>
      <c r="G116" s="345">
        <f t="shared" si="2"/>
        <v>14977986.072000002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12219623.842</v>
      </c>
      <c r="E117" s="345">
        <f t="shared" si="3"/>
        <v>12489766</v>
      </c>
      <c r="F117" s="345">
        <f t="shared" si="3"/>
        <v>15186141.259999998</v>
      </c>
      <c r="G117" s="345">
        <f t="shared" si="3"/>
        <v>14977986.072000002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548988.4282900002</v>
      </c>
      <c r="E118" s="345">
        <f t="shared" si="4"/>
        <v>21530</v>
      </c>
      <c r="F118" s="345">
        <f t="shared" si="4"/>
        <v>-1763609.2000699975</v>
      </c>
      <c r="G118" s="345">
        <f t="shared" si="4"/>
        <v>-626067.558000002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548988.4282900002</v>
      </c>
      <c r="E119" s="345">
        <f t="shared" si="5"/>
        <v>21530</v>
      </c>
      <c r="F119" s="345">
        <f t="shared" si="5"/>
        <v>-1763609.2000699975</v>
      </c>
      <c r="G119" s="345">
        <f t="shared" si="5"/>
        <v>-626067.558000002</v>
      </c>
      <c r="H119" s="346">
        <f t="shared" si="5"/>
        <v>0</v>
      </c>
      <c r="I119" s="346">
        <f t="shared" si="5"/>
        <v>0</v>
      </c>
    </row>
  </sheetData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4" man="1"/>
    <brk id="51" max="4" man="1"/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76</v>
      </c>
      <c r="B1" s="6" t="s">
        <v>11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 t="s">
        <v>188</v>
      </c>
      <c r="F3" s="116">
        <v>0</v>
      </c>
      <c r="G3" s="117" t="s">
        <v>188</v>
      </c>
      <c r="H3" s="116">
        <v>0</v>
      </c>
      <c r="I3" s="101" t="s">
        <v>188</v>
      </c>
    </row>
    <row r="4" spans="1:9" ht="12.75">
      <c r="A4" s="5" t="s">
        <v>81</v>
      </c>
      <c r="B4" s="9" t="s">
        <v>82</v>
      </c>
      <c r="C4" s="10">
        <v>69360</v>
      </c>
      <c r="D4" s="11"/>
      <c r="E4" s="10"/>
      <c r="F4" s="11"/>
      <c r="G4" s="10"/>
      <c r="H4" s="11"/>
      <c r="I4" s="12"/>
    </row>
    <row r="5" spans="1:9" ht="12.75">
      <c r="A5" s="13" t="s">
        <v>83</v>
      </c>
      <c r="B5" s="14" t="s">
        <v>84</v>
      </c>
      <c r="C5" s="15">
        <v>27560</v>
      </c>
      <c r="D5" s="16"/>
      <c r="E5" s="15"/>
      <c r="F5" s="16"/>
      <c r="G5" s="15"/>
      <c r="H5" s="16"/>
      <c r="I5" s="17"/>
    </row>
    <row r="6" spans="1:9" ht="12.75">
      <c r="A6" s="13" t="s">
        <v>85</v>
      </c>
      <c r="B6" s="14" t="s">
        <v>86</v>
      </c>
      <c r="C6" s="15">
        <v>9235</v>
      </c>
      <c r="D6" s="16"/>
      <c r="E6" s="15"/>
      <c r="F6" s="16"/>
      <c r="G6" s="15"/>
      <c r="H6" s="16"/>
      <c r="I6" s="17"/>
    </row>
    <row r="7" spans="1:9" ht="12.75">
      <c r="A7" s="13" t="s">
        <v>87</v>
      </c>
      <c r="B7" s="14" t="s">
        <v>88</v>
      </c>
      <c r="C7" s="15">
        <v>3169</v>
      </c>
      <c r="D7" s="16"/>
      <c r="E7" s="15"/>
      <c r="F7" s="16"/>
      <c r="G7" s="15"/>
      <c r="H7" s="16"/>
      <c r="I7" s="17"/>
    </row>
    <row r="8" spans="1:9" ht="12.75">
      <c r="A8" s="13" t="s">
        <v>89</v>
      </c>
      <c r="B8" s="14" t="s">
        <v>90</v>
      </c>
      <c r="C8" s="15">
        <v>334</v>
      </c>
      <c r="D8" s="16"/>
      <c r="E8" s="15"/>
      <c r="F8" s="16"/>
      <c r="G8" s="15"/>
      <c r="H8" s="16"/>
      <c r="I8" s="17"/>
    </row>
    <row r="9" spans="1:9" ht="12.75">
      <c r="A9" s="13" t="s">
        <v>91</v>
      </c>
      <c r="B9" s="14" t="s">
        <v>92</v>
      </c>
      <c r="C9" s="15">
        <v>23092</v>
      </c>
      <c r="D9" s="16"/>
      <c r="E9" s="15"/>
      <c r="F9" s="16"/>
      <c r="G9" s="15"/>
      <c r="H9" s="16"/>
      <c r="I9" s="17"/>
    </row>
    <row r="10" spans="1:9" ht="12.75">
      <c r="A10" s="13" t="s">
        <v>93</v>
      </c>
      <c r="B10" s="14" t="s">
        <v>94</v>
      </c>
      <c r="C10" s="15">
        <v>288774</v>
      </c>
      <c r="D10" s="16"/>
      <c r="E10" s="15"/>
      <c r="F10" s="16"/>
      <c r="G10" s="15"/>
      <c r="H10" s="16"/>
      <c r="I10" s="17"/>
    </row>
    <row r="11" spans="1:9" ht="12.75">
      <c r="A11" s="13" t="s">
        <v>96</v>
      </c>
      <c r="B11" s="14" t="s">
        <v>97</v>
      </c>
      <c r="C11" s="15">
        <v>26446</v>
      </c>
      <c r="D11" s="16"/>
      <c r="E11" s="15"/>
      <c r="F11" s="16"/>
      <c r="G11" s="15"/>
      <c r="H11" s="16"/>
      <c r="I11" s="17"/>
    </row>
    <row r="12" spans="1:9" ht="12.75">
      <c r="A12" s="13">
        <v>389</v>
      </c>
      <c r="B12" s="14" t="s">
        <v>98</v>
      </c>
      <c r="C12" s="15">
        <v>0</v>
      </c>
      <c r="D12" s="43"/>
      <c r="E12" s="15"/>
      <c r="F12" s="43"/>
      <c r="G12" s="15"/>
      <c r="H12" s="43"/>
      <c r="I12" s="17"/>
    </row>
    <row r="13" spans="1:9" ht="12.75">
      <c r="A13" s="18" t="s">
        <v>99</v>
      </c>
      <c r="B13" s="19" t="s">
        <v>100</v>
      </c>
      <c r="C13" s="20">
        <v>10411</v>
      </c>
      <c r="D13" s="43"/>
      <c r="E13" s="20"/>
      <c r="F13" s="43"/>
      <c r="G13" s="20"/>
      <c r="H13" s="43"/>
      <c r="I13" s="21"/>
    </row>
    <row r="14" spans="1:9" ht="12.75">
      <c r="A14" s="22" t="s">
        <v>101</v>
      </c>
      <c r="B14" s="23" t="s">
        <v>102</v>
      </c>
      <c r="C14" s="24">
        <v>449146</v>
      </c>
      <c r="D14" s="25"/>
      <c r="E14" s="24"/>
      <c r="F14" s="25"/>
      <c r="G14" s="24"/>
      <c r="H14" s="25"/>
      <c r="I14" s="26"/>
    </row>
    <row r="15" spans="1:9" ht="12.75">
      <c r="A15" s="27" t="s">
        <v>103</v>
      </c>
      <c r="B15" s="28" t="s">
        <v>104</v>
      </c>
      <c r="C15" s="10">
        <v>134317</v>
      </c>
      <c r="D15" s="16"/>
      <c r="E15" s="10"/>
      <c r="F15" s="16"/>
      <c r="G15" s="10"/>
      <c r="H15" s="16"/>
      <c r="I15" s="12"/>
    </row>
    <row r="16" spans="1:9" ht="12.75">
      <c r="A16" s="8" t="s">
        <v>105</v>
      </c>
      <c r="B16" s="29" t="s">
        <v>106</v>
      </c>
      <c r="C16" s="15">
        <v>14320</v>
      </c>
      <c r="D16" s="16"/>
      <c r="E16" s="15"/>
      <c r="F16" s="16"/>
      <c r="G16" s="15"/>
      <c r="H16" s="16"/>
      <c r="I16" s="17"/>
    </row>
    <row r="17" spans="1:9" ht="12.75">
      <c r="A17" s="8" t="s">
        <v>107</v>
      </c>
      <c r="B17" s="29" t="s">
        <v>108</v>
      </c>
      <c r="C17" s="15">
        <v>21569</v>
      </c>
      <c r="D17" s="16"/>
      <c r="E17" s="15"/>
      <c r="F17" s="16"/>
      <c r="G17" s="15"/>
      <c r="H17" s="16"/>
      <c r="I17" s="17"/>
    </row>
    <row r="18" spans="1:9" ht="12.75">
      <c r="A18" s="8" t="s">
        <v>109</v>
      </c>
      <c r="B18" s="29" t="s">
        <v>110</v>
      </c>
      <c r="C18" s="15">
        <v>63084</v>
      </c>
      <c r="D18" s="16"/>
      <c r="E18" s="15"/>
      <c r="F18" s="16"/>
      <c r="G18" s="15"/>
      <c r="H18" s="16"/>
      <c r="I18" s="17"/>
    </row>
    <row r="19" spans="1:9" ht="12.75">
      <c r="A19" s="8" t="s">
        <v>111</v>
      </c>
      <c r="B19" s="29" t="s">
        <v>112</v>
      </c>
      <c r="C19" s="15">
        <v>180524</v>
      </c>
      <c r="D19" s="16"/>
      <c r="E19" s="15"/>
      <c r="F19" s="16"/>
      <c r="G19" s="15"/>
      <c r="H19" s="16"/>
      <c r="I19" s="17"/>
    </row>
    <row r="20" spans="1:9" ht="12.75">
      <c r="A20" s="58" t="s">
        <v>113</v>
      </c>
      <c r="B20" s="29" t="s">
        <v>114</v>
      </c>
      <c r="C20" s="15">
        <v>29699</v>
      </c>
      <c r="D20" s="16"/>
      <c r="E20" s="15"/>
      <c r="F20" s="16"/>
      <c r="G20" s="15"/>
      <c r="H20" s="16"/>
      <c r="I20" s="17"/>
    </row>
    <row r="21" spans="1:9" ht="12.75">
      <c r="A21" s="141">
        <v>489</v>
      </c>
      <c r="B21" s="29" t="s">
        <v>115</v>
      </c>
      <c r="C21" s="15">
        <v>0</v>
      </c>
      <c r="D21" s="43"/>
      <c r="E21" s="15"/>
      <c r="F21" s="16"/>
      <c r="G21" s="15"/>
      <c r="H21" s="16"/>
      <c r="I21" s="17"/>
    </row>
    <row r="22" spans="1:9" ht="12.75">
      <c r="A22" s="30" t="s">
        <v>116</v>
      </c>
      <c r="B22" s="31" t="s">
        <v>117</v>
      </c>
      <c r="C22" s="20">
        <v>10411</v>
      </c>
      <c r="D22" s="16"/>
      <c r="E22" s="20"/>
      <c r="F22" s="16"/>
      <c r="G22" s="20"/>
      <c r="H22" s="16"/>
      <c r="I22" s="21"/>
    </row>
    <row r="23" spans="1:9" ht="12.75">
      <c r="A23" s="50" t="s">
        <v>118</v>
      </c>
      <c r="B23" s="51" t="s">
        <v>119</v>
      </c>
      <c r="C23" s="24">
        <v>453924</v>
      </c>
      <c r="D23" s="52"/>
      <c r="E23" s="24"/>
      <c r="F23" s="52"/>
      <c r="G23" s="24"/>
      <c r="H23" s="53"/>
      <c r="I23" s="26"/>
    </row>
    <row r="24" spans="1:9" ht="12.75">
      <c r="A24" s="49" t="s">
        <v>120</v>
      </c>
      <c r="B24" s="32" t="s">
        <v>121</v>
      </c>
      <c r="C24" s="33">
        <v>4778</v>
      </c>
      <c r="D24" s="118"/>
      <c r="E24" s="33"/>
      <c r="F24" s="118"/>
      <c r="G24" s="34"/>
      <c r="H24" s="119"/>
      <c r="I24" s="35"/>
    </row>
    <row r="25" spans="1:9" ht="12.75">
      <c r="A25" s="122">
        <v>0</v>
      </c>
      <c r="B25" s="28" t="s">
        <v>122</v>
      </c>
      <c r="C25" s="120">
        <v>0</v>
      </c>
      <c r="D25" s="125"/>
      <c r="E25" s="120"/>
      <c r="F25" s="125"/>
      <c r="G25" s="120"/>
      <c r="H25" s="120"/>
      <c r="I25" s="121"/>
    </row>
    <row r="26" spans="1:9" ht="12.75">
      <c r="A26" s="58" t="s">
        <v>123</v>
      </c>
      <c r="B26" s="29" t="s">
        <v>124</v>
      </c>
      <c r="C26" s="15">
        <v>12898</v>
      </c>
      <c r="D26" s="16"/>
      <c r="E26" s="15"/>
      <c r="F26" s="16"/>
      <c r="G26" s="15"/>
      <c r="H26" s="16"/>
      <c r="I26" s="17"/>
    </row>
    <row r="27" spans="1:9" ht="12.75">
      <c r="A27" s="58" t="s">
        <v>125</v>
      </c>
      <c r="B27" s="29" t="s">
        <v>126</v>
      </c>
      <c r="C27" s="15">
        <v>0</v>
      </c>
      <c r="D27" s="43"/>
      <c r="E27" s="15"/>
      <c r="F27" s="16"/>
      <c r="G27" s="15"/>
      <c r="H27" s="16"/>
      <c r="I27" s="17"/>
    </row>
    <row r="28" spans="1:9" ht="12.75">
      <c r="A28" s="8" t="s">
        <v>127</v>
      </c>
      <c r="B28" s="29" t="s">
        <v>128</v>
      </c>
      <c r="C28" s="15">
        <v>16958</v>
      </c>
      <c r="D28" s="16"/>
      <c r="E28" s="15"/>
      <c r="F28" s="16"/>
      <c r="G28" s="15"/>
      <c r="H28" s="16"/>
      <c r="I28" s="17"/>
    </row>
    <row r="29" spans="1:9" ht="12.75">
      <c r="A29" s="50" t="s">
        <v>129</v>
      </c>
      <c r="B29" s="51" t="s">
        <v>130</v>
      </c>
      <c r="C29" s="24">
        <v>29856</v>
      </c>
      <c r="D29" s="53"/>
      <c r="E29" s="24"/>
      <c r="F29" s="53"/>
      <c r="G29" s="24"/>
      <c r="H29" s="53"/>
      <c r="I29" s="26"/>
    </row>
    <row r="30" spans="1:9" ht="12.75">
      <c r="A30" s="8" t="s">
        <v>131</v>
      </c>
      <c r="B30" s="29" t="s">
        <v>132</v>
      </c>
      <c r="C30" s="15">
        <v>0</v>
      </c>
      <c r="D30" s="43"/>
      <c r="E30" s="15"/>
      <c r="F30" s="16"/>
      <c r="G30" s="15"/>
      <c r="H30" s="16"/>
      <c r="I30" s="17"/>
    </row>
    <row r="31" spans="1:9" ht="12.75">
      <c r="A31" s="8" t="s">
        <v>133</v>
      </c>
      <c r="B31" s="29" t="s">
        <v>134</v>
      </c>
      <c r="C31" s="15">
        <v>9122</v>
      </c>
      <c r="D31" s="16"/>
      <c r="E31" s="15"/>
      <c r="F31" s="16"/>
      <c r="G31" s="15"/>
      <c r="H31" s="16"/>
      <c r="I31" s="17"/>
    </row>
    <row r="32" spans="1:9" ht="12.75">
      <c r="A32" s="50" t="s">
        <v>135</v>
      </c>
      <c r="B32" s="51" t="s">
        <v>136</v>
      </c>
      <c r="C32" s="24">
        <v>9122</v>
      </c>
      <c r="D32" s="53"/>
      <c r="E32" s="24"/>
      <c r="F32" s="53"/>
      <c r="G32" s="24"/>
      <c r="H32" s="53"/>
      <c r="I32" s="26"/>
    </row>
    <row r="33" spans="1:9" ht="12.75">
      <c r="A33" s="36" t="s">
        <v>137</v>
      </c>
      <c r="B33" s="37" t="s">
        <v>15</v>
      </c>
      <c r="C33" s="38">
        <v>20734</v>
      </c>
      <c r="D33" s="39"/>
      <c r="E33" s="38"/>
      <c r="F33" s="39"/>
      <c r="G33" s="38"/>
      <c r="H33" s="39"/>
      <c r="I33" s="40"/>
    </row>
    <row r="34" spans="1:9" ht="12.75">
      <c r="A34" s="113" t="s">
        <v>2</v>
      </c>
      <c r="B34" s="29" t="s">
        <v>138</v>
      </c>
      <c r="C34" s="15">
        <v>27870</v>
      </c>
      <c r="D34" s="16"/>
      <c r="E34" s="15"/>
      <c r="F34" s="16"/>
      <c r="G34" s="15"/>
      <c r="H34" s="16"/>
      <c r="I34" s="17"/>
    </row>
    <row r="35" spans="1:9" ht="12.75">
      <c r="A35" s="113" t="s">
        <v>2</v>
      </c>
      <c r="B35" s="29" t="s">
        <v>139</v>
      </c>
      <c r="C35" s="15">
        <v>7136</v>
      </c>
      <c r="D35" s="16"/>
      <c r="E35" s="15"/>
      <c r="F35" s="16"/>
      <c r="G35" s="15"/>
      <c r="H35" s="16"/>
      <c r="I35" s="17"/>
    </row>
    <row r="36" spans="1:9" ht="12.75">
      <c r="A36" s="123" t="s">
        <v>2</v>
      </c>
      <c r="B36" s="31" t="s">
        <v>140</v>
      </c>
      <c r="C36" s="20">
        <v>418719</v>
      </c>
      <c r="D36" s="111"/>
      <c r="E36" s="20"/>
      <c r="F36" s="111"/>
      <c r="G36" s="20"/>
      <c r="H36" s="111"/>
      <c r="I36" s="21"/>
    </row>
    <row r="37" spans="1:9" ht="12.75">
      <c r="A37" s="123">
        <v>0</v>
      </c>
      <c r="B37" s="31" t="s">
        <v>19</v>
      </c>
      <c r="C37" s="64">
        <v>1.3441689977814217</v>
      </c>
      <c r="D37" s="124"/>
      <c r="E37" s="41"/>
      <c r="F37" s="124"/>
      <c r="G37" s="41"/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71093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216" t="s">
        <v>193</v>
      </c>
      <c r="B1" s="217" t="s">
        <v>335</v>
      </c>
      <c r="C1" s="217" t="s">
        <v>11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>
        <v>0</v>
      </c>
      <c r="E4" s="233">
        <v>71142</v>
      </c>
      <c r="F4" s="233">
        <v>71379.2</v>
      </c>
      <c r="G4" s="233">
        <v>67758.5</v>
      </c>
    </row>
    <row r="5" spans="1:7" s="234" customFormat="1" ht="12.75" customHeight="1">
      <c r="A5" s="235">
        <v>31</v>
      </c>
      <c r="B5" s="235"/>
      <c r="C5" s="236" t="s">
        <v>197</v>
      </c>
      <c r="D5" s="238">
        <v>0</v>
      </c>
      <c r="E5" s="238">
        <v>29846</v>
      </c>
      <c r="F5" s="238">
        <v>31330.8</v>
      </c>
      <c r="G5" s="238">
        <v>29880.5</v>
      </c>
    </row>
    <row r="6" spans="1:7" s="234" customFormat="1" ht="12.75" customHeight="1">
      <c r="A6" s="235">
        <v>33</v>
      </c>
      <c r="B6" s="235"/>
      <c r="C6" s="236" t="s">
        <v>92</v>
      </c>
      <c r="D6" s="237">
        <v>0</v>
      </c>
      <c r="E6" s="237">
        <v>14266</v>
      </c>
      <c r="F6" s="237">
        <v>9019</v>
      </c>
      <c r="G6" s="237">
        <v>13896.2</v>
      </c>
    </row>
    <row r="7" spans="1:7" s="234" customFormat="1" ht="12.75" customHeight="1">
      <c r="A7" s="235">
        <v>35</v>
      </c>
      <c r="B7" s="235"/>
      <c r="C7" s="236" t="s">
        <v>198</v>
      </c>
      <c r="D7" s="237">
        <v>0</v>
      </c>
      <c r="E7" s="237">
        <v>2980</v>
      </c>
      <c r="F7" s="237">
        <v>3306.2</v>
      </c>
      <c r="G7" s="237">
        <v>3575.1</v>
      </c>
    </row>
    <row r="8" spans="1:7" s="243" customFormat="1" ht="25.5">
      <c r="A8" s="239" t="s">
        <v>199</v>
      </c>
      <c r="B8" s="239"/>
      <c r="C8" s="240" t="s">
        <v>200</v>
      </c>
      <c r="D8" s="242">
        <v>0</v>
      </c>
      <c r="E8" s="241">
        <v>872</v>
      </c>
      <c r="F8" s="241">
        <v>877.8</v>
      </c>
      <c r="G8" s="241">
        <v>1313.1</v>
      </c>
    </row>
    <row r="9" spans="1:7" s="234" customFormat="1" ht="12.75" customHeight="1">
      <c r="A9" s="235">
        <v>36</v>
      </c>
      <c r="B9" s="235"/>
      <c r="C9" s="236" t="s">
        <v>201</v>
      </c>
      <c r="D9" s="263">
        <v>0</v>
      </c>
      <c r="E9" s="262">
        <v>190917</v>
      </c>
      <c r="F9" s="263">
        <v>189993</v>
      </c>
      <c r="G9" s="262">
        <v>160896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>
        <v>0</v>
      </c>
      <c r="E10" s="241">
        <v>6147</v>
      </c>
      <c r="F10" s="242">
        <v>4981.4</v>
      </c>
      <c r="G10" s="241">
        <v>5762.9</v>
      </c>
    </row>
    <row r="11" spans="1:7" s="248" customFormat="1" ht="12.75">
      <c r="A11" s="235">
        <v>37</v>
      </c>
      <c r="B11" s="235"/>
      <c r="C11" s="236" t="s">
        <v>204</v>
      </c>
      <c r="D11" s="255">
        <v>0</v>
      </c>
      <c r="E11" s="237">
        <v>25716</v>
      </c>
      <c r="F11" s="255">
        <v>28430.6</v>
      </c>
      <c r="G11" s="237">
        <v>24177.5</v>
      </c>
    </row>
    <row r="12" spans="1:7" s="234" customFormat="1" ht="12.75" customHeight="1">
      <c r="A12" s="235">
        <v>39</v>
      </c>
      <c r="B12" s="235"/>
      <c r="C12" s="236" t="s">
        <v>205</v>
      </c>
      <c r="D12" s="244">
        <v>0</v>
      </c>
      <c r="E12" s="237">
        <v>10661</v>
      </c>
      <c r="F12" s="244">
        <v>10680.1</v>
      </c>
      <c r="G12" s="237">
        <v>12372.6</v>
      </c>
    </row>
    <row r="13" spans="1:7" ht="12.75" customHeight="1">
      <c r="A13" s="249"/>
      <c r="B13" s="249"/>
      <c r="C13" s="250" t="s">
        <v>206</v>
      </c>
      <c r="D13" s="251">
        <f>D4+D5+D6+D7+D9+D11+D12</f>
        <v>0</v>
      </c>
      <c r="E13" s="251">
        <f>E4+E5+E6+E7+E9+E11+E12</f>
        <v>345528</v>
      </c>
      <c r="F13" s="251">
        <f>F4+F5+F6+F7+F9+F11+F12</f>
        <v>344138.89999999997</v>
      </c>
      <c r="G13" s="251">
        <f>G4+G5+G6+G7+G9+G11+G12</f>
        <v>312556.39999999997</v>
      </c>
    </row>
    <row r="14" spans="1:7" s="234" customFormat="1" ht="12.75" customHeight="1">
      <c r="A14" s="252">
        <v>40</v>
      </c>
      <c r="B14" s="235"/>
      <c r="C14" s="236" t="s">
        <v>207</v>
      </c>
      <c r="D14" s="244">
        <v>0</v>
      </c>
      <c r="E14" s="237">
        <v>109634</v>
      </c>
      <c r="F14" s="244">
        <v>110076</v>
      </c>
      <c r="G14" s="237">
        <v>100769</v>
      </c>
    </row>
    <row r="15" spans="1:7" s="253" customFormat="1" ht="12.75" customHeight="1">
      <c r="A15" s="235">
        <v>41</v>
      </c>
      <c r="B15" s="235"/>
      <c r="C15" s="236" t="s">
        <v>208</v>
      </c>
      <c r="D15" s="244">
        <v>0</v>
      </c>
      <c r="E15" s="237">
        <v>15591.3</v>
      </c>
      <c r="F15" s="244">
        <v>16143.6</v>
      </c>
      <c r="G15" s="237">
        <v>7413.1</v>
      </c>
    </row>
    <row r="16" spans="1:7" s="234" customFormat="1" ht="12.75" customHeight="1">
      <c r="A16" s="254">
        <v>42</v>
      </c>
      <c r="B16" s="254"/>
      <c r="C16" s="236" t="s">
        <v>209</v>
      </c>
      <c r="D16" s="244">
        <v>0</v>
      </c>
      <c r="E16" s="237">
        <v>54263.8</v>
      </c>
      <c r="F16" s="244">
        <v>58263.1</v>
      </c>
      <c r="G16" s="237">
        <v>29382.9</v>
      </c>
    </row>
    <row r="17" spans="1:7" s="256" customFormat="1" ht="12.75" customHeight="1">
      <c r="A17" s="235">
        <v>43</v>
      </c>
      <c r="B17" s="235"/>
      <c r="C17" s="236" t="s">
        <v>210</v>
      </c>
      <c r="D17" s="255">
        <v>0</v>
      </c>
      <c r="E17" s="247">
        <v>217</v>
      </c>
      <c r="F17" s="255">
        <v>135.6</v>
      </c>
      <c r="G17" s="247">
        <v>234.5</v>
      </c>
    </row>
    <row r="18" spans="1:7" s="234" customFormat="1" ht="12.75" customHeight="1">
      <c r="A18" s="235">
        <v>45</v>
      </c>
      <c r="B18" s="235"/>
      <c r="C18" s="236" t="s">
        <v>211</v>
      </c>
      <c r="D18" s="244">
        <v>0</v>
      </c>
      <c r="E18" s="237">
        <v>5804</v>
      </c>
      <c r="F18" s="244">
        <v>14928.6</v>
      </c>
      <c r="G18" s="237">
        <v>1360.9</v>
      </c>
    </row>
    <row r="19" spans="1:7" s="243" customFormat="1" ht="25.5">
      <c r="A19" s="239" t="s">
        <v>212</v>
      </c>
      <c r="B19" s="239"/>
      <c r="C19" s="240" t="s">
        <v>213</v>
      </c>
      <c r="D19" s="242">
        <v>0</v>
      </c>
      <c r="E19" s="241">
        <v>5433</v>
      </c>
      <c r="F19" s="241">
        <v>12409.7</v>
      </c>
      <c r="G19" s="241">
        <v>997.1</v>
      </c>
    </row>
    <row r="20" spans="1:7" s="258" customFormat="1" ht="12.75" customHeight="1">
      <c r="A20" s="235">
        <v>46</v>
      </c>
      <c r="B20" s="235"/>
      <c r="C20" s="236" t="s">
        <v>214</v>
      </c>
      <c r="D20" s="257">
        <v>0</v>
      </c>
      <c r="E20" s="257">
        <v>115336</v>
      </c>
      <c r="F20" s="257">
        <v>118667.8</v>
      </c>
      <c r="G20" s="257">
        <v>122864.9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>
        <v>0</v>
      </c>
      <c r="E21" s="257">
        <v>0</v>
      </c>
      <c r="F21" s="263">
        <v>0</v>
      </c>
      <c r="G21" s="257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>
        <v>0</v>
      </c>
      <c r="E22" s="257">
        <v>25716</v>
      </c>
      <c r="F22" s="244">
        <v>28430.6</v>
      </c>
      <c r="G22" s="257">
        <v>24177.5</v>
      </c>
    </row>
    <row r="23" spans="1:7" s="234" customFormat="1" ht="15" customHeight="1">
      <c r="A23" s="235">
        <v>49</v>
      </c>
      <c r="B23" s="235"/>
      <c r="C23" s="236" t="s">
        <v>217</v>
      </c>
      <c r="D23" s="244">
        <v>0</v>
      </c>
      <c r="E23" s="237">
        <v>10661</v>
      </c>
      <c r="F23" s="244">
        <v>10680.1</v>
      </c>
      <c r="G23" s="237">
        <v>12372.6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0</v>
      </c>
      <c r="E24" s="251">
        <f>E14+E15+E16+E17+E18+E20+E22+E23</f>
        <v>337223.1</v>
      </c>
      <c r="F24" s="251">
        <f>F14+F15+F16+F17+F18+F20+F22+F23</f>
        <v>357325.39999999997</v>
      </c>
      <c r="G24" s="251">
        <f>G14+G15+G16+G17+G18+G20+G22+G23</f>
        <v>298575.39999999997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0</v>
      </c>
      <c r="E25" s="266">
        <f>E24-E13</f>
        <v>-8304.900000000023</v>
      </c>
      <c r="F25" s="266">
        <f>F24-F13</f>
        <v>13186.5</v>
      </c>
      <c r="G25" s="266">
        <f>G24-G13</f>
        <v>-13981</v>
      </c>
    </row>
    <row r="26" spans="1:7" s="234" customFormat="1" ht="15" customHeight="1">
      <c r="A26" s="235">
        <v>34</v>
      </c>
      <c r="B26" s="235"/>
      <c r="C26" s="236" t="s">
        <v>220</v>
      </c>
      <c r="D26" s="244">
        <v>0</v>
      </c>
      <c r="E26" s="237">
        <v>4755</v>
      </c>
      <c r="F26" s="244">
        <v>5543.6</v>
      </c>
      <c r="G26" s="237">
        <v>4371.5</v>
      </c>
    </row>
    <row r="27" spans="1:7" s="243" customFormat="1" ht="15" customHeight="1">
      <c r="A27" s="259" t="s">
        <v>221</v>
      </c>
      <c r="B27" s="260"/>
      <c r="C27" s="261" t="s">
        <v>222</v>
      </c>
      <c r="D27" s="263">
        <v>0</v>
      </c>
      <c r="E27" s="262">
        <v>2768</v>
      </c>
      <c r="F27" s="263">
        <v>2813.5</v>
      </c>
      <c r="G27" s="262">
        <v>2371.5</v>
      </c>
    </row>
    <row r="28" spans="1:7" s="234" customFormat="1" ht="15" customHeight="1">
      <c r="A28" s="235">
        <v>440</v>
      </c>
      <c r="B28" s="235"/>
      <c r="C28" s="236" t="s">
        <v>223</v>
      </c>
      <c r="D28" s="244">
        <v>0</v>
      </c>
      <c r="E28" s="237">
        <v>6480</v>
      </c>
      <c r="F28" s="244">
        <v>6678.3</v>
      </c>
      <c r="G28" s="237">
        <v>6425.1</v>
      </c>
    </row>
    <row r="29" spans="1:7" s="234" customFormat="1" ht="15" customHeight="1">
      <c r="A29" s="235">
        <v>441</v>
      </c>
      <c r="B29" s="235"/>
      <c r="C29" s="236" t="s">
        <v>224</v>
      </c>
      <c r="D29" s="244">
        <v>0</v>
      </c>
      <c r="E29" s="237">
        <v>0</v>
      </c>
      <c r="F29" s="244">
        <v>0</v>
      </c>
      <c r="G29" s="237">
        <v>0</v>
      </c>
    </row>
    <row r="30" spans="1:7" s="234" customFormat="1" ht="15" customHeight="1">
      <c r="A30" s="235">
        <v>442</v>
      </c>
      <c r="B30" s="235"/>
      <c r="C30" s="236" t="s">
        <v>225</v>
      </c>
      <c r="D30" s="244">
        <v>0</v>
      </c>
      <c r="E30" s="237">
        <v>4227</v>
      </c>
      <c r="F30" s="244">
        <v>1733.7</v>
      </c>
      <c r="G30" s="237">
        <v>2281</v>
      </c>
    </row>
    <row r="31" spans="1:7" s="234" customFormat="1" ht="15" customHeight="1">
      <c r="A31" s="235">
        <v>443</v>
      </c>
      <c r="B31" s="235"/>
      <c r="C31" s="236" t="s">
        <v>226</v>
      </c>
      <c r="D31" s="244">
        <v>0</v>
      </c>
      <c r="E31" s="237">
        <v>1202</v>
      </c>
      <c r="F31" s="244">
        <v>1131.9</v>
      </c>
      <c r="G31" s="237">
        <v>1063.2</v>
      </c>
    </row>
    <row r="32" spans="1:7" s="234" customFormat="1" ht="15" customHeight="1">
      <c r="A32" s="235">
        <v>444</v>
      </c>
      <c r="B32" s="235"/>
      <c r="C32" s="236" t="s">
        <v>227</v>
      </c>
      <c r="D32" s="244">
        <v>0</v>
      </c>
      <c r="E32" s="237">
        <v>0</v>
      </c>
      <c r="F32" s="244">
        <v>1067</v>
      </c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44">
        <v>0</v>
      </c>
      <c r="E33" s="237">
        <v>0</v>
      </c>
      <c r="F33" s="244">
        <v>9</v>
      </c>
      <c r="G33" s="237">
        <v>20</v>
      </c>
    </row>
    <row r="34" spans="1:7" s="234" customFormat="1" ht="15" customHeight="1">
      <c r="A34" s="235">
        <v>446</v>
      </c>
      <c r="B34" s="235"/>
      <c r="C34" s="236" t="s">
        <v>229</v>
      </c>
      <c r="D34" s="244">
        <v>0</v>
      </c>
      <c r="E34" s="237">
        <v>1750</v>
      </c>
      <c r="F34" s="244">
        <v>2304.4</v>
      </c>
      <c r="G34" s="237">
        <v>1880</v>
      </c>
    </row>
    <row r="35" spans="1:7" s="234" customFormat="1" ht="15" customHeight="1">
      <c r="A35" s="235">
        <v>447</v>
      </c>
      <c r="B35" s="235"/>
      <c r="C35" s="236" t="s">
        <v>230</v>
      </c>
      <c r="D35" s="244">
        <v>0</v>
      </c>
      <c r="E35" s="237">
        <v>135</v>
      </c>
      <c r="F35" s="244">
        <v>301.8</v>
      </c>
      <c r="G35" s="237">
        <v>135.5</v>
      </c>
    </row>
    <row r="36" spans="1:7" s="234" customFormat="1" ht="15" customHeight="1">
      <c r="A36" s="235">
        <v>448</v>
      </c>
      <c r="B36" s="235"/>
      <c r="C36" s="236" t="s">
        <v>231</v>
      </c>
      <c r="D36" s="244">
        <v>0</v>
      </c>
      <c r="E36" s="237">
        <v>0</v>
      </c>
      <c r="F36" s="244">
        <v>0</v>
      </c>
      <c r="G36" s="237">
        <v>0</v>
      </c>
    </row>
    <row r="37" spans="1:7" s="234" customFormat="1" ht="15" customHeight="1">
      <c r="A37" s="235">
        <v>449</v>
      </c>
      <c r="B37" s="235"/>
      <c r="C37" s="236" t="s">
        <v>232</v>
      </c>
      <c r="D37" s="244">
        <v>0</v>
      </c>
      <c r="E37" s="237">
        <v>0</v>
      </c>
      <c r="F37" s="244">
        <v>0</v>
      </c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63">
        <v>0</v>
      </c>
      <c r="E38" s="262">
        <v>0</v>
      </c>
      <c r="F38" s="263">
        <v>0</v>
      </c>
      <c r="G38" s="262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0</v>
      </c>
      <c r="E39" s="251">
        <f>(SUM(E28:E37))-E26</f>
        <v>9039</v>
      </c>
      <c r="F39" s="251">
        <f>(SUM(F28:F37))-F26</f>
        <v>7682.499999999998</v>
      </c>
      <c r="G39" s="251">
        <f>(SUM(G28:G37))-G26</f>
        <v>7433.300000000001</v>
      </c>
    </row>
    <row r="40" spans="1:7" ht="14.25" customHeight="1">
      <c r="A40" s="264"/>
      <c r="B40" s="264"/>
      <c r="C40" s="250" t="s">
        <v>236</v>
      </c>
      <c r="D40" s="251">
        <f>D39+D25</f>
        <v>0</v>
      </c>
      <c r="E40" s="251">
        <f>E39+E25</f>
        <v>734.0999999999767</v>
      </c>
      <c r="F40" s="251">
        <f>F39+F25</f>
        <v>20869</v>
      </c>
      <c r="G40" s="251">
        <f>G39+G25</f>
        <v>-6547.699999999999</v>
      </c>
    </row>
    <row r="41" spans="1:7" s="234" customFormat="1" ht="15.75" customHeight="1">
      <c r="A41" s="254">
        <v>38</v>
      </c>
      <c r="B41" s="254"/>
      <c r="C41" s="236" t="s">
        <v>237</v>
      </c>
      <c r="D41" s="244">
        <v>0</v>
      </c>
      <c r="E41" s="237">
        <v>200</v>
      </c>
      <c r="F41" s="244">
        <v>12901.1</v>
      </c>
      <c r="G41" s="237">
        <v>200</v>
      </c>
    </row>
    <row r="42" spans="1:7" s="243" customFormat="1" ht="25.5">
      <c r="A42" s="239" t="s">
        <v>238</v>
      </c>
      <c r="B42" s="239"/>
      <c r="C42" s="240" t="s">
        <v>239</v>
      </c>
      <c r="D42" s="270">
        <v>0</v>
      </c>
      <c r="E42" s="269">
        <v>0</v>
      </c>
      <c r="F42" s="270">
        <v>9727.1</v>
      </c>
      <c r="G42" s="269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>
        <v>0</v>
      </c>
      <c r="E43" s="269">
        <v>0</v>
      </c>
      <c r="F43" s="270">
        <v>2666.6</v>
      </c>
      <c r="G43" s="269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>
        <v>0</v>
      </c>
      <c r="E44" s="262">
        <v>200</v>
      </c>
      <c r="F44" s="263">
        <v>507.3</v>
      </c>
      <c r="G44" s="262">
        <v>200</v>
      </c>
    </row>
    <row r="45" spans="1:7" s="234" customFormat="1" ht="12.75">
      <c r="A45" s="235">
        <v>48</v>
      </c>
      <c r="B45" s="235"/>
      <c r="C45" s="236" t="s">
        <v>243</v>
      </c>
      <c r="D45" s="244">
        <v>0</v>
      </c>
      <c r="E45" s="237">
        <v>8270</v>
      </c>
      <c r="F45" s="244">
        <v>134.4</v>
      </c>
      <c r="G45" s="237">
        <v>3587.6</v>
      </c>
    </row>
    <row r="46" spans="1:7" s="243" customFormat="1" ht="12.75">
      <c r="A46" s="259" t="s">
        <v>244</v>
      </c>
      <c r="B46" s="260"/>
      <c r="C46" s="261" t="s">
        <v>245</v>
      </c>
      <c r="D46" s="263">
        <v>0</v>
      </c>
      <c r="E46" s="262">
        <v>0</v>
      </c>
      <c r="F46" s="263">
        <v>0</v>
      </c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>
        <v>0</v>
      </c>
      <c r="E47" s="262">
        <v>8270</v>
      </c>
      <c r="F47" s="263">
        <v>134.4</v>
      </c>
      <c r="G47" s="262">
        <v>3587.6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8070</v>
      </c>
      <c r="F48" s="251">
        <f>F45-F41</f>
        <v>-12766.7</v>
      </c>
      <c r="G48" s="251">
        <f>G45-G41</f>
        <v>3387.6</v>
      </c>
    </row>
    <row r="49" spans="1:7" ht="12.75">
      <c r="A49" s="271"/>
      <c r="B49" s="271"/>
      <c r="C49" s="250" t="s">
        <v>248</v>
      </c>
      <c r="D49" s="251">
        <f>D40+D48</f>
        <v>0</v>
      </c>
      <c r="E49" s="251">
        <f>E40+E48</f>
        <v>8804.099999999977</v>
      </c>
      <c r="F49" s="251">
        <f>F40+F48</f>
        <v>8102.299999999999</v>
      </c>
      <c r="G49" s="251">
        <f>G40+G48</f>
        <v>-3160.099999999999</v>
      </c>
    </row>
    <row r="50" spans="1:7" ht="12.75">
      <c r="A50" s="272">
        <v>3</v>
      </c>
      <c r="B50" s="272"/>
      <c r="C50" s="273" t="s">
        <v>249</v>
      </c>
      <c r="D50" s="274">
        <f>D13+D26+D41</f>
        <v>0</v>
      </c>
      <c r="E50" s="274">
        <f>E13+E26+E41</f>
        <v>350483</v>
      </c>
      <c r="F50" s="274">
        <f>F13+F26+F41</f>
        <v>362583.5999999999</v>
      </c>
      <c r="G50" s="274">
        <f>G13+G26+G41</f>
        <v>317127.89999999997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0</v>
      </c>
      <c r="E51" s="274">
        <f>E24+E28+E29+E30+E31+E32+E33+E34+E35+E36+E37+E45</f>
        <v>359287.1</v>
      </c>
      <c r="F51" s="274">
        <f>F24+F28+F29+F30+F31+F32+F33+F34+F35+F36+F37+F45</f>
        <v>370685.9</v>
      </c>
      <c r="G51" s="274">
        <f>G24+G28+G29+G30+G31+G32+G33+G34+G35+G36+G37+G45</f>
        <v>313967.79999999993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82">
        <v>0</v>
      </c>
      <c r="E54" s="233">
        <f>11990+955+550+40+13797</f>
        <v>27332</v>
      </c>
      <c r="F54" s="282">
        <v>26532.8</v>
      </c>
      <c r="G54" s="233">
        <v>26448.4</v>
      </c>
    </row>
    <row r="55" spans="1:7" s="234" customFormat="1" ht="12.75">
      <c r="A55" s="283" t="s">
        <v>254</v>
      </c>
      <c r="B55" s="284"/>
      <c r="C55" s="284" t="s">
        <v>255</v>
      </c>
      <c r="D55" s="287">
        <v>0</v>
      </c>
      <c r="E55" s="285">
        <v>550</v>
      </c>
      <c r="F55" s="287">
        <v>70</v>
      </c>
      <c r="G55" s="285">
        <v>900</v>
      </c>
    </row>
    <row r="56" spans="1:7" s="234" customFormat="1" ht="12.75">
      <c r="A56" s="283" t="s">
        <v>256</v>
      </c>
      <c r="B56" s="284"/>
      <c r="C56" s="284" t="s">
        <v>257</v>
      </c>
      <c r="D56" s="287">
        <v>0</v>
      </c>
      <c r="E56" s="285">
        <v>40</v>
      </c>
      <c r="F56" s="287">
        <v>40</v>
      </c>
      <c r="G56" s="285">
        <v>0</v>
      </c>
    </row>
    <row r="57" spans="1:7" s="234" customFormat="1" ht="12.75">
      <c r="A57" s="288">
        <v>57</v>
      </c>
      <c r="B57" s="289"/>
      <c r="C57" s="289" t="s">
        <v>258</v>
      </c>
      <c r="D57" s="290">
        <v>0</v>
      </c>
      <c r="E57" s="290">
        <v>2661</v>
      </c>
      <c r="F57" s="290">
        <v>3607.3</v>
      </c>
      <c r="G57" s="290">
        <v>1970</v>
      </c>
    </row>
    <row r="58" spans="1:7" s="234" customFormat="1" ht="12.75">
      <c r="A58" s="288">
        <v>58</v>
      </c>
      <c r="B58" s="289"/>
      <c r="C58" s="289" t="s">
        <v>259</v>
      </c>
      <c r="D58" s="244">
        <v>0</v>
      </c>
      <c r="E58" s="237">
        <v>0</v>
      </c>
      <c r="F58" s="244">
        <v>0</v>
      </c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0</v>
      </c>
      <c r="E59" s="293">
        <f>E54+E57+E58</f>
        <v>29993</v>
      </c>
      <c r="F59" s="293">
        <f>F54+F57+F58</f>
        <v>30140.1</v>
      </c>
      <c r="G59" s="293">
        <f>G54+G57+G58</f>
        <v>28418.4</v>
      </c>
    </row>
    <row r="60" spans="1:7" s="234" customFormat="1" ht="12.75">
      <c r="A60" s="294" t="s">
        <v>261</v>
      </c>
      <c r="B60" s="295"/>
      <c r="C60" s="295" t="s">
        <v>262</v>
      </c>
      <c r="D60" s="237">
        <v>0</v>
      </c>
      <c r="E60" s="237">
        <f>6755+600</f>
        <v>7355</v>
      </c>
      <c r="F60" s="237">
        <v>8847.1</v>
      </c>
      <c r="G60" s="237">
        <v>8981.5</v>
      </c>
    </row>
    <row r="61" spans="1:7" s="234" customFormat="1" ht="12.75">
      <c r="A61" s="366" t="s">
        <v>263</v>
      </c>
      <c r="B61" s="367"/>
      <c r="C61" s="367" t="s">
        <v>264</v>
      </c>
      <c r="D61" s="262">
        <v>0</v>
      </c>
      <c r="E61" s="262">
        <v>600</v>
      </c>
      <c r="F61" s="262">
        <v>282.8</v>
      </c>
      <c r="G61" s="262">
        <v>600</v>
      </c>
    </row>
    <row r="62" spans="1:7" s="234" customFormat="1" ht="12.75">
      <c r="A62" s="366" t="s">
        <v>265</v>
      </c>
      <c r="B62" s="367"/>
      <c r="C62" s="367" t="s">
        <v>266</v>
      </c>
      <c r="D62" s="262">
        <v>0</v>
      </c>
      <c r="E62" s="262">
        <v>0</v>
      </c>
      <c r="F62" s="262">
        <v>0</v>
      </c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44">
        <v>0</v>
      </c>
      <c r="E63" s="244">
        <v>2661</v>
      </c>
      <c r="F63" s="244">
        <v>3607.3</v>
      </c>
      <c r="G63" s="244">
        <v>1970</v>
      </c>
    </row>
    <row r="64" spans="1:7" s="234" customFormat="1" ht="12.75">
      <c r="A64" s="294">
        <v>68</v>
      </c>
      <c r="B64" s="295"/>
      <c r="C64" s="295" t="s">
        <v>267</v>
      </c>
      <c r="D64" s="237">
        <v>0</v>
      </c>
      <c r="E64" s="237">
        <v>0</v>
      </c>
      <c r="F64" s="237">
        <v>0</v>
      </c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0</v>
      </c>
      <c r="E65" s="293">
        <f>E60+E63+E64</f>
        <v>10016</v>
      </c>
      <c r="F65" s="293">
        <f>F60+F63+F64</f>
        <v>12454.400000000001</v>
      </c>
      <c r="G65" s="293">
        <f>G60+G63+G64</f>
        <v>10951.5</v>
      </c>
    </row>
    <row r="66" spans="1:7" ht="12.75">
      <c r="A66" s="296"/>
      <c r="B66" s="296"/>
      <c r="C66" s="292" t="s">
        <v>15</v>
      </c>
      <c r="D66" s="293">
        <f>D59-D65</f>
        <v>0</v>
      </c>
      <c r="E66" s="293">
        <f>E59-E65</f>
        <v>19977</v>
      </c>
      <c r="F66" s="293">
        <f>F59-F65</f>
        <v>17685.699999999997</v>
      </c>
      <c r="G66" s="293">
        <f>G59-G65</f>
        <v>17466.9</v>
      </c>
    </row>
    <row r="67" spans="1:7" ht="12.75">
      <c r="A67" s="289"/>
      <c r="B67" s="289"/>
      <c r="C67" s="297" t="s">
        <v>269</v>
      </c>
      <c r="D67" s="277">
        <f>D66-D55-D56+D61+D62</f>
        <v>0</v>
      </c>
      <c r="E67" s="277">
        <f>E66-E55-E56+E61+E62</f>
        <v>19987</v>
      </c>
      <c r="F67" s="277">
        <f>F66-F55-F56+F61+F62</f>
        <v>17858.499999999996</v>
      </c>
      <c r="G67" s="277">
        <f>G66-G55-G56+G61+G62</f>
        <v>17166.9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90">
        <v>0</v>
      </c>
      <c r="E70" s="290"/>
      <c r="F70" s="290">
        <v>373965</v>
      </c>
      <c r="G70" s="290"/>
    </row>
    <row r="71" spans="1:7" s="301" customFormat="1" ht="12.75">
      <c r="A71" s="300">
        <v>14</v>
      </c>
      <c r="B71" s="300"/>
      <c r="C71" s="300" t="s">
        <v>272</v>
      </c>
      <c r="D71" s="290">
        <v>0</v>
      </c>
      <c r="E71" s="290"/>
      <c r="F71" s="290">
        <v>199272</v>
      </c>
      <c r="G71" s="290"/>
    </row>
    <row r="72" spans="1:7" s="301" customFormat="1" ht="12.75">
      <c r="A72" s="302" t="s">
        <v>273</v>
      </c>
      <c r="B72" s="302"/>
      <c r="C72" s="302" t="s">
        <v>255</v>
      </c>
      <c r="D72" s="287">
        <v>0</v>
      </c>
      <c r="E72" s="287"/>
      <c r="F72" s="287">
        <v>28436.4</v>
      </c>
      <c r="G72" s="287"/>
    </row>
    <row r="73" spans="1:7" s="301" customFormat="1" ht="12.75">
      <c r="A73" s="302" t="s">
        <v>274</v>
      </c>
      <c r="B73" s="302"/>
      <c r="C73" s="302" t="s">
        <v>275</v>
      </c>
      <c r="D73" s="287">
        <v>0</v>
      </c>
      <c r="E73" s="303"/>
      <c r="F73" s="287">
        <v>79744.9</v>
      </c>
      <c r="G73" s="303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0</v>
      </c>
      <c r="E74" s="306">
        <f>E70+E71</f>
        <v>0</v>
      </c>
      <c r="F74" s="306">
        <f>F70+F71</f>
        <v>573237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>
        <v>0</v>
      </c>
      <c r="E76" s="290"/>
      <c r="F76" s="290">
        <v>194722</v>
      </c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>
        <v>0</v>
      </c>
      <c r="E77" s="287"/>
      <c r="F77" s="287">
        <v>58805.1</v>
      </c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>
        <v>0</v>
      </c>
      <c r="E78" s="287"/>
      <c r="F78" s="287">
        <v>20425</v>
      </c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>
        <v>0</v>
      </c>
      <c r="E79" s="303"/>
      <c r="F79" s="287">
        <v>0</v>
      </c>
      <c r="G79" s="303"/>
    </row>
    <row r="80" spans="1:7" s="308" customFormat="1" ht="12.75">
      <c r="A80" s="307" t="s">
        <v>284</v>
      </c>
      <c r="B80" s="302"/>
      <c r="C80" s="302" t="s">
        <v>285</v>
      </c>
      <c r="D80" s="287">
        <v>0</v>
      </c>
      <c r="E80" s="303"/>
      <c r="F80" s="287">
        <v>82935.2</v>
      </c>
      <c r="G80" s="303"/>
    </row>
    <row r="81" spans="1:7" s="308" customFormat="1" ht="12.75">
      <c r="A81" s="307" t="s">
        <v>286</v>
      </c>
      <c r="B81" s="302"/>
      <c r="C81" s="302" t="s">
        <v>287</v>
      </c>
      <c r="D81" s="287">
        <v>0</v>
      </c>
      <c r="E81" s="303"/>
      <c r="F81" s="287">
        <v>0</v>
      </c>
      <c r="G81" s="303"/>
    </row>
    <row r="82" spans="1:7" s="301" customFormat="1" ht="12.75">
      <c r="A82" s="309">
        <v>29</v>
      </c>
      <c r="B82" s="300"/>
      <c r="C82" s="300" t="s">
        <v>288</v>
      </c>
      <c r="D82" s="290">
        <v>0</v>
      </c>
      <c r="E82" s="290"/>
      <c r="F82" s="290">
        <v>378514.9</v>
      </c>
      <c r="G82" s="290"/>
    </row>
    <row r="83" spans="1:7" s="301" customFormat="1" ht="12.75">
      <c r="A83" s="307" t="s">
        <v>289</v>
      </c>
      <c r="B83" s="302"/>
      <c r="C83" s="302" t="s">
        <v>290</v>
      </c>
      <c r="D83" s="287"/>
      <c r="E83" s="287"/>
      <c r="F83" s="287">
        <v>51349.5</v>
      </c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0</v>
      </c>
      <c r="E84" s="306">
        <f>E76+E82</f>
        <v>0</v>
      </c>
      <c r="F84" s="306">
        <f>F76+F82</f>
        <v>573236.9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0</v>
      </c>
      <c r="E87" s="315">
        <f>E49+E6+E8+E10-E19-E21-E38+E42+E44-E47</f>
        <v>16586.099999999977</v>
      </c>
      <c r="F87" s="315">
        <f>F49+F6+F8+F10-F19-F21-F38+F42+F44-F47</f>
        <v>20670.8</v>
      </c>
      <c r="G87" s="315">
        <f>G49+G6+G8+G10-G19-G21-G38+G42+G44-G47</f>
        <v>13427.400000000003</v>
      </c>
    </row>
    <row r="88" spans="1:7" ht="12.75">
      <c r="A88" s="316">
        <v>40</v>
      </c>
      <c r="B88" s="317"/>
      <c r="C88" s="317" t="s">
        <v>294</v>
      </c>
      <c r="D88" s="319">
        <f>IF(D111=0,0,D87/D111)</f>
        <v>0</v>
      </c>
      <c r="E88" s="319">
        <f>IF(E111=0,0,E87/E111)</f>
        <v>0.056216045100004296</v>
      </c>
      <c r="F88" s="319">
        <f>IF(F111=0,0,F87/F111)</f>
        <v>0.06815610738507302</v>
      </c>
      <c r="G88" s="319">
        <f>IF(G111=0,0,G87/G111)</f>
        <v>0.051512212638166174</v>
      </c>
    </row>
    <row r="89" spans="1:7" ht="25.5">
      <c r="A89" s="323" t="s">
        <v>295</v>
      </c>
      <c r="B89" s="324"/>
      <c r="C89" s="324" t="s">
        <v>296</v>
      </c>
      <c r="D89" s="326">
        <f>IF(D66=0,0,D87/D66)</f>
        <v>0</v>
      </c>
      <c r="E89" s="325">
        <f>IF(E66=0,0,E87/E66)</f>
        <v>0.8302597987685827</v>
      </c>
      <c r="F89" s="326">
        <f>IF(F66=0,0,F87/F66)</f>
        <v>1.1687860814104052</v>
      </c>
      <c r="G89" s="325">
        <f>IF(G66=0,0,G87/G66)</f>
        <v>0.7687340054617592</v>
      </c>
    </row>
    <row r="90" spans="1:7" ht="25.5">
      <c r="A90" s="327" t="s">
        <v>297</v>
      </c>
      <c r="B90" s="328"/>
      <c r="C90" s="328" t="s">
        <v>298</v>
      </c>
      <c r="D90" s="368">
        <f>IF(0=D67,0,D87/D67)</f>
        <v>0</v>
      </c>
      <c r="E90" s="369">
        <f>IF(0=E67,0,E87/E67)</f>
        <v>0.8298443988592573</v>
      </c>
      <c r="F90" s="369">
        <f>IF(0=F67,0,F87/F67)</f>
        <v>1.1574768317607864</v>
      </c>
      <c r="G90" s="369">
        <f>IF(0=G67,0,G87/G67)</f>
        <v>0.7821680093668631</v>
      </c>
    </row>
    <row r="91" spans="1:7" ht="25.5">
      <c r="A91" s="320" t="s">
        <v>299</v>
      </c>
      <c r="B91" s="321"/>
      <c r="C91" s="321" t="s">
        <v>300</v>
      </c>
      <c r="D91" s="330">
        <f>D87-D66</f>
        <v>0</v>
      </c>
      <c r="E91" s="330">
        <f>E87-E66</f>
        <v>-3390.9000000000233</v>
      </c>
      <c r="F91" s="330">
        <f>F87-F66</f>
        <v>2985.100000000002</v>
      </c>
      <c r="G91" s="330">
        <f>G87-G66</f>
        <v>-4039.499999999998</v>
      </c>
    </row>
    <row r="92" spans="1:7" ht="25.5">
      <c r="A92" s="370" t="s">
        <v>301</v>
      </c>
      <c r="B92" s="371"/>
      <c r="C92" s="371" t="s">
        <v>302</v>
      </c>
      <c r="D92" s="329">
        <f>D87-D67</f>
        <v>0</v>
      </c>
      <c r="E92" s="329">
        <f>E87-E67</f>
        <v>-3400.9000000000233</v>
      </c>
      <c r="F92" s="329">
        <f>F87-F67</f>
        <v>2812.300000000003</v>
      </c>
      <c r="G92" s="329">
        <f>G87-G67</f>
        <v>-3739.499999999998</v>
      </c>
    </row>
    <row r="93" spans="1:7" ht="12.75">
      <c r="A93" s="314">
        <v>31</v>
      </c>
      <c r="B93" s="314"/>
      <c r="C93" s="314" t="s">
        <v>303</v>
      </c>
      <c r="D93" s="331">
        <f>D77+D78+D80</f>
        <v>0</v>
      </c>
      <c r="E93" s="331">
        <f>E77+E78+E80</f>
        <v>0</v>
      </c>
      <c r="F93" s="331">
        <f>F77+F78+F80</f>
        <v>162165.3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</v>
      </c>
      <c r="E94" s="326">
        <f>IF(0=E111,0,E93/E111)</f>
        <v>0</v>
      </c>
      <c r="F94" s="326">
        <f>IF(0=F111,0,F93/F111)</f>
        <v>0.5346941386367524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0</v>
      </c>
      <c r="E95" s="331">
        <f>E76-E70</f>
        <v>0</v>
      </c>
      <c r="F95" s="331">
        <f>F76-F70</f>
        <v>-179243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0</v>
      </c>
      <c r="E96" s="333">
        <f>E71-E72-E73-E82</f>
        <v>0</v>
      </c>
      <c r="F96" s="333">
        <f>F71-F72-F73-F82</f>
        <v>-287424.2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-4643.961965955904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-7446.801564888463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-1.6283567716850176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0</v>
      </c>
      <c r="E100" s="315">
        <f>E82</f>
        <v>0</v>
      </c>
      <c r="F100" s="315">
        <f>F82</f>
        <v>378514.9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</v>
      </c>
      <c r="E101" s="326">
        <f>IF(E112=0,0,E83/E112)</f>
        <v>0</v>
      </c>
      <c r="F101" s="326">
        <f>IF(F112=0,0,F83/F112)</f>
        <v>0.16533857871191138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</v>
      </c>
      <c r="E102" s="335">
        <f>IF(E111=0,0,(E27-E28+E6)/E111)</f>
        <v>0.035771166216617904</v>
      </c>
      <c r="F102" s="335">
        <f>IF(F111=0,0,(F27-F28+F6)/F111)</f>
        <v>0.016994514420542187</v>
      </c>
      <c r="G102" s="335">
        <f>IF(G111=0,0,(G27-G28+G6)/G111)</f>
        <v>0.03775966338326216</v>
      </c>
    </row>
    <row r="103" spans="1:7" ht="12.75">
      <c r="A103" s="317">
        <v>43</v>
      </c>
      <c r="B103" s="317"/>
      <c r="C103" s="317" t="s">
        <v>315</v>
      </c>
      <c r="D103" s="315">
        <f>D39</f>
        <v>0</v>
      </c>
      <c r="E103" s="315">
        <f>E39</f>
        <v>9039</v>
      </c>
      <c r="F103" s="315">
        <f>F39</f>
        <v>7682.499999999998</v>
      </c>
      <c r="G103" s="315">
        <f>G39</f>
        <v>7433.300000000001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  <v>0.028374045699463852</v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</v>
      </c>
      <c r="E105" s="319">
        <f>IF(E111=0,0,(E27-E28)/E111)</f>
        <v>-0.012581255353049617</v>
      </c>
      <c r="F105" s="319">
        <f>IF(F111=0,0,(F27-F28)/F111)</f>
        <v>-0.012743083181194258</v>
      </c>
      <c r="G105" s="319">
        <f>IF(G111=0,0,(G27-G28)/G111)</f>
        <v>-0.01555103036701598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</v>
      </c>
      <c r="E106" s="335">
        <f>IF(E113=0,0,E54/E113)</f>
        <v>0.08436010765697918</v>
      </c>
      <c r="F106" s="335">
        <f>IF(F113=0,0,F54/F113)</f>
        <v>0.08169483655675207</v>
      </c>
      <c r="G106" s="335">
        <f>IF(G113=0,0,G54/G113)</f>
        <v>0.09140470750624924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336</v>
      </c>
      <c r="D109" s="340">
        <v>0</v>
      </c>
      <c r="E109" s="341">
        <v>38597</v>
      </c>
      <c r="F109" s="341">
        <v>38597</v>
      </c>
      <c r="G109" s="341">
        <v>38597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0</v>
      </c>
      <c r="E111" s="342">
        <f>E14+E15+E16+E17+E20</f>
        <v>295042.1</v>
      </c>
      <c r="F111" s="342">
        <f>F14+F15+F16+F17+F20</f>
        <v>303286.10000000003</v>
      </c>
      <c r="G111" s="342">
        <f>G14+G15+G16+G17+G20</f>
        <v>260664.4</v>
      </c>
    </row>
    <row r="112" spans="1:7" ht="12.75">
      <c r="A112" s="339"/>
      <c r="B112" s="339"/>
      <c r="C112" s="339" t="s">
        <v>323</v>
      </c>
      <c r="D112" s="342">
        <f>D50-D11-D41-D12</f>
        <v>0</v>
      </c>
      <c r="E112" s="342">
        <f>E50-E11-E41-E12</f>
        <v>313906</v>
      </c>
      <c r="F112" s="342">
        <f>F50-F11-F41-F12</f>
        <v>310571.8</v>
      </c>
      <c r="G112" s="342">
        <f>G50-G11-G41-G12</f>
        <v>280377.8</v>
      </c>
    </row>
    <row r="113" spans="1:7" ht="12.75">
      <c r="A113" s="339"/>
      <c r="B113" s="339"/>
      <c r="C113" s="339" t="s">
        <v>324</v>
      </c>
      <c r="D113" s="342">
        <f>D50-D6-D7-D11-D12-D41+D54</f>
        <v>0</v>
      </c>
      <c r="E113" s="342">
        <f>E50-E6-E7-E11-E12-E41+E54</f>
        <v>323992</v>
      </c>
      <c r="F113" s="342">
        <f>F50-F6-F7-F11-F12-F41+F54</f>
        <v>324779.39999999997</v>
      </c>
      <c r="G113" s="342">
        <f>G50-G6-G7-G11-G12-G41+G54</f>
        <v>289354.9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0</v>
      </c>
      <c r="E114" s="345">
        <f t="shared" si="0"/>
        <v>316191.1</v>
      </c>
      <c r="F114" s="345">
        <f t="shared" si="0"/>
        <v>324292.3</v>
      </c>
      <c r="G114" s="345">
        <f t="shared" si="0"/>
        <v>281450.69999999995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316191.1</v>
      </c>
      <c r="F115" s="345">
        <f t="shared" si="1"/>
        <v>324292.3</v>
      </c>
      <c r="G115" s="345">
        <f t="shared" si="1"/>
        <v>281450.69999999995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0</v>
      </c>
      <c r="E116" s="345">
        <f t="shared" si="2"/>
        <v>317845</v>
      </c>
      <c r="F116" s="345">
        <f t="shared" si="2"/>
        <v>319798</v>
      </c>
      <c r="G116" s="345">
        <f t="shared" si="2"/>
        <v>283592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0</v>
      </c>
      <c r="E117" s="345">
        <f t="shared" si="3"/>
        <v>317845</v>
      </c>
      <c r="F117" s="345">
        <f t="shared" si="3"/>
        <v>319798.1</v>
      </c>
      <c r="G117" s="345">
        <f t="shared" si="3"/>
        <v>283592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0</v>
      </c>
      <c r="E118" s="345">
        <f t="shared" si="4"/>
        <v>-1653.9000000000233</v>
      </c>
      <c r="F118" s="345">
        <f t="shared" si="4"/>
        <v>4494.299999999988</v>
      </c>
      <c r="G118" s="345">
        <f t="shared" si="4"/>
        <v>-2141.3000000000466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0</v>
      </c>
      <c r="E119" s="345">
        <f t="shared" si="5"/>
        <v>-1653.9000000000233</v>
      </c>
      <c r="F119" s="345">
        <f t="shared" si="5"/>
        <v>4494.200000000012</v>
      </c>
      <c r="G119" s="345">
        <f t="shared" si="5"/>
        <v>-2141.3000000000466</v>
      </c>
      <c r="H119" s="346">
        <f t="shared" si="5"/>
        <v>0</v>
      </c>
      <c r="I119" s="346">
        <f t="shared" si="5"/>
        <v>0</v>
      </c>
    </row>
  </sheetData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4.710937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12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188</v>
      </c>
    </row>
    <row r="4" spans="1:9" ht="12.75">
      <c r="A4" s="5" t="s">
        <v>81</v>
      </c>
      <c r="B4" s="9" t="s">
        <v>82</v>
      </c>
      <c r="C4" s="10">
        <v>283587.6</v>
      </c>
      <c r="D4" s="11">
        <v>0.0416535419743318</v>
      </c>
      <c r="E4" s="10">
        <v>295400.028</v>
      </c>
      <c r="F4" s="11">
        <v>0.008815747302502019</v>
      </c>
      <c r="G4" s="10">
        <v>298004.2</v>
      </c>
      <c r="H4" s="11"/>
      <c r="I4" s="12"/>
    </row>
    <row r="5" spans="1:9" ht="12.75">
      <c r="A5" s="13" t="s">
        <v>83</v>
      </c>
      <c r="B5" s="14" t="s">
        <v>84</v>
      </c>
      <c r="C5" s="15">
        <v>112012.4</v>
      </c>
      <c r="D5" s="16">
        <v>0.033131921108734405</v>
      </c>
      <c r="E5" s="15">
        <v>115723.586</v>
      </c>
      <c r="F5" s="16">
        <v>-0.05078641444795879</v>
      </c>
      <c r="G5" s="15">
        <v>109846.4</v>
      </c>
      <c r="H5" s="16"/>
      <c r="I5" s="17"/>
    </row>
    <row r="6" spans="1:9" ht="12.75">
      <c r="A6" s="13" t="s">
        <v>85</v>
      </c>
      <c r="B6" s="14" t="s">
        <v>86</v>
      </c>
      <c r="C6" s="15">
        <v>28570.1</v>
      </c>
      <c r="D6" s="16">
        <v>-0.02027154262673214</v>
      </c>
      <c r="E6" s="15">
        <v>27990.94</v>
      </c>
      <c r="F6" s="16">
        <v>-0.07049209494214911</v>
      </c>
      <c r="G6" s="15">
        <v>26017.8</v>
      </c>
      <c r="H6" s="16"/>
      <c r="I6" s="17"/>
    </row>
    <row r="7" spans="1:9" ht="12.75">
      <c r="A7" s="13" t="s">
        <v>87</v>
      </c>
      <c r="B7" s="14" t="s">
        <v>88</v>
      </c>
      <c r="C7" s="15">
        <v>8843.1</v>
      </c>
      <c r="D7" s="16">
        <v>-0.05351064671891087</v>
      </c>
      <c r="E7" s="15">
        <v>8369.9</v>
      </c>
      <c r="F7" s="16">
        <v>0.33183192152833363</v>
      </c>
      <c r="G7" s="15">
        <v>11147.3</v>
      </c>
      <c r="H7" s="16"/>
      <c r="I7" s="17"/>
    </row>
    <row r="8" spans="1:9" ht="12.75">
      <c r="A8" s="13" t="s">
        <v>89</v>
      </c>
      <c r="B8" s="14" t="s">
        <v>90</v>
      </c>
      <c r="C8" s="15">
        <v>4359.8</v>
      </c>
      <c r="D8" s="16">
        <v>0.16461764301114726</v>
      </c>
      <c r="E8" s="15">
        <v>5077.5</v>
      </c>
      <c r="F8" s="16">
        <v>0.3438897095027081</v>
      </c>
      <c r="G8" s="15">
        <v>6823.6</v>
      </c>
      <c r="H8" s="16"/>
      <c r="I8" s="17"/>
    </row>
    <row r="9" spans="1:9" ht="12.75">
      <c r="A9" s="13" t="s">
        <v>192</v>
      </c>
      <c r="B9" s="14" t="s">
        <v>92</v>
      </c>
      <c r="C9" s="15">
        <v>68954.1</v>
      </c>
      <c r="D9" s="16">
        <v>0.128169318430666</v>
      </c>
      <c r="E9" s="15">
        <v>77791.9</v>
      </c>
      <c r="F9" s="16">
        <v>-0.13710424864285345</v>
      </c>
      <c r="G9" s="15">
        <v>67126.3</v>
      </c>
      <c r="H9" s="16"/>
      <c r="I9" s="17"/>
    </row>
    <row r="10" spans="1:9" ht="12.75">
      <c r="A10" s="13" t="s">
        <v>93</v>
      </c>
      <c r="B10" s="14" t="s">
        <v>94</v>
      </c>
      <c r="C10" s="15">
        <v>739012.7</v>
      </c>
      <c r="D10" s="16">
        <v>0.07264922646119613</v>
      </c>
      <c r="E10" s="15">
        <v>792701.401</v>
      </c>
      <c r="F10" s="16">
        <v>-0.009133326862885071</v>
      </c>
      <c r="G10" s="15">
        <v>785461.4</v>
      </c>
      <c r="H10" s="16"/>
      <c r="I10" s="17"/>
    </row>
    <row r="11" spans="1:9" ht="12.75">
      <c r="A11" s="13" t="s">
        <v>96</v>
      </c>
      <c r="B11" s="14" t="s">
        <v>97</v>
      </c>
      <c r="C11" s="15">
        <v>16008.5</v>
      </c>
      <c r="D11" s="16">
        <v>-0.4161913983196427</v>
      </c>
      <c r="E11" s="15">
        <v>9345.9</v>
      </c>
      <c r="F11" s="16">
        <v>0.5514931681272003</v>
      </c>
      <c r="G11" s="15">
        <v>14500.1</v>
      </c>
      <c r="H11" s="16"/>
      <c r="I11" s="17"/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/>
      <c r="I12" s="17"/>
    </row>
    <row r="13" spans="1:9" ht="12.75">
      <c r="A13" s="18" t="s">
        <v>99</v>
      </c>
      <c r="B13" s="19" t="s">
        <v>100</v>
      </c>
      <c r="C13" s="20">
        <v>31486.1</v>
      </c>
      <c r="D13" s="43">
        <v>-0.8201247852226856</v>
      </c>
      <c r="E13" s="20">
        <v>5663.569</v>
      </c>
      <c r="F13" s="43">
        <v>-0.24706488081985054</v>
      </c>
      <c r="G13" s="20">
        <v>4264.3</v>
      </c>
      <c r="H13" s="43"/>
      <c r="I13" s="21"/>
    </row>
    <row r="14" spans="1:9" ht="12.75">
      <c r="A14" s="22" t="s">
        <v>101</v>
      </c>
      <c r="B14" s="23" t="s">
        <v>102</v>
      </c>
      <c r="C14" s="24">
        <v>1264264.3</v>
      </c>
      <c r="D14" s="25">
        <v>0.036234103897420766</v>
      </c>
      <c r="E14" s="24">
        <v>1310073.784</v>
      </c>
      <c r="F14" s="25">
        <v>-0.009846914088008262</v>
      </c>
      <c r="G14" s="24">
        <v>1297173.6</v>
      </c>
      <c r="H14" s="25"/>
      <c r="I14" s="26"/>
    </row>
    <row r="15" spans="1:9" ht="12.75">
      <c r="A15" s="27" t="s">
        <v>103</v>
      </c>
      <c r="B15" s="28" t="s">
        <v>104</v>
      </c>
      <c r="C15" s="10">
        <v>573850.3</v>
      </c>
      <c r="D15" s="16">
        <v>0.006882805498228289</v>
      </c>
      <c r="E15" s="10">
        <v>577800</v>
      </c>
      <c r="F15" s="16">
        <v>0.17390013845621322</v>
      </c>
      <c r="G15" s="10">
        <v>678279.5</v>
      </c>
      <c r="H15" s="16"/>
      <c r="I15" s="12"/>
    </row>
    <row r="16" spans="1:9" ht="12.75">
      <c r="A16" s="8" t="s">
        <v>105</v>
      </c>
      <c r="B16" s="29" t="s">
        <v>106</v>
      </c>
      <c r="C16" s="15">
        <v>27806.2</v>
      </c>
      <c r="D16" s="16">
        <v>-0.0002229718551977878</v>
      </c>
      <c r="E16" s="15">
        <v>27800</v>
      </c>
      <c r="F16" s="16">
        <v>0.02263669064748199</v>
      </c>
      <c r="G16" s="15">
        <v>28429.3</v>
      </c>
      <c r="H16" s="16"/>
      <c r="I16" s="17"/>
    </row>
    <row r="17" spans="1:9" ht="12.75">
      <c r="A17" s="8" t="s">
        <v>107</v>
      </c>
      <c r="B17" s="29" t="s">
        <v>108</v>
      </c>
      <c r="C17" s="15">
        <v>55913.8</v>
      </c>
      <c r="D17" s="16">
        <v>-0.08163957734942004</v>
      </c>
      <c r="E17" s="15">
        <v>51349.021</v>
      </c>
      <c r="F17" s="16">
        <v>0.19503738932043124</v>
      </c>
      <c r="G17" s="15">
        <v>61364</v>
      </c>
      <c r="H17" s="16"/>
      <c r="I17" s="17"/>
    </row>
    <row r="18" spans="1:9" ht="12.75">
      <c r="A18" s="8" t="s">
        <v>109</v>
      </c>
      <c r="B18" s="29" t="s">
        <v>110</v>
      </c>
      <c r="C18" s="15">
        <v>100039.5</v>
      </c>
      <c r="D18" s="16">
        <v>-0.030949954767866626</v>
      </c>
      <c r="E18" s="15">
        <v>96943.282</v>
      </c>
      <c r="F18" s="16">
        <v>0.00020546034329630566</v>
      </c>
      <c r="G18" s="15">
        <v>96963.2</v>
      </c>
      <c r="H18" s="16"/>
      <c r="I18" s="17"/>
    </row>
    <row r="19" spans="1:9" ht="12.75">
      <c r="A19" s="8" t="s">
        <v>111</v>
      </c>
      <c r="B19" s="29" t="s">
        <v>112</v>
      </c>
      <c r="C19" s="15">
        <v>475236.1</v>
      </c>
      <c r="D19" s="16">
        <v>-0.03939220736808502</v>
      </c>
      <c r="E19" s="15">
        <v>456515.501</v>
      </c>
      <c r="F19" s="16">
        <v>0.11454068675753463</v>
      </c>
      <c r="G19" s="15">
        <v>508805.1</v>
      </c>
      <c r="H19" s="16"/>
      <c r="I19" s="17"/>
    </row>
    <row r="20" spans="1:9" ht="12.75">
      <c r="A20" s="58" t="s">
        <v>113</v>
      </c>
      <c r="B20" s="29" t="s">
        <v>114</v>
      </c>
      <c r="C20" s="15">
        <v>346.4</v>
      </c>
      <c r="D20" s="16">
        <v>155.61660796766745</v>
      </c>
      <c r="E20" s="15">
        <v>54251.993</v>
      </c>
      <c r="F20" s="16">
        <v>-0.928951918872363</v>
      </c>
      <c r="G20" s="15">
        <v>3854.5</v>
      </c>
      <c r="H20" s="16"/>
      <c r="I20" s="17"/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/>
      <c r="I21" s="17"/>
    </row>
    <row r="22" spans="1:9" ht="12.75">
      <c r="A22" s="30" t="s">
        <v>116</v>
      </c>
      <c r="B22" s="31" t="s">
        <v>117</v>
      </c>
      <c r="C22" s="20">
        <v>31486.1</v>
      </c>
      <c r="D22" s="16">
        <v>-0.8201247852226856</v>
      </c>
      <c r="E22" s="20">
        <v>5663.569</v>
      </c>
      <c r="F22" s="16">
        <v>-0.24706488081985054</v>
      </c>
      <c r="G22" s="20">
        <v>4264.3</v>
      </c>
      <c r="H22" s="16"/>
      <c r="I22" s="21"/>
    </row>
    <row r="23" spans="1:9" ht="12.75">
      <c r="A23" s="50" t="s">
        <v>118</v>
      </c>
      <c r="B23" s="51" t="s">
        <v>119</v>
      </c>
      <c r="C23" s="24">
        <v>1264678.4</v>
      </c>
      <c r="D23" s="52">
        <v>0.004463558482535967</v>
      </c>
      <c r="E23" s="24">
        <v>1270323.366</v>
      </c>
      <c r="F23" s="52">
        <v>0.08788040666489637</v>
      </c>
      <c r="G23" s="24">
        <v>1381959.9</v>
      </c>
      <c r="H23" s="53"/>
      <c r="I23" s="26"/>
    </row>
    <row r="24" spans="1:9" ht="12.75">
      <c r="A24" s="49" t="s">
        <v>120</v>
      </c>
      <c r="B24" s="32" t="s">
        <v>121</v>
      </c>
      <c r="C24" s="33">
        <v>414.10000000009313</v>
      </c>
      <c r="D24" s="118">
        <v>0</v>
      </c>
      <c r="E24" s="33">
        <v>-39750.41800000006</v>
      </c>
      <c r="F24" s="118">
        <v>0</v>
      </c>
      <c r="G24" s="34">
        <v>84786.3</v>
      </c>
      <c r="H24" s="119"/>
      <c r="I24" s="35"/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/>
      <c r="I25" s="121"/>
    </row>
    <row r="26" spans="1:9" ht="12.75">
      <c r="A26" s="58" t="s">
        <v>123</v>
      </c>
      <c r="B26" s="29" t="s">
        <v>124</v>
      </c>
      <c r="C26" s="15">
        <v>65313.8</v>
      </c>
      <c r="D26" s="16">
        <v>0.47875334156028276</v>
      </c>
      <c r="E26" s="15">
        <v>96583</v>
      </c>
      <c r="F26" s="16">
        <v>-0.1724423552799147</v>
      </c>
      <c r="G26" s="15">
        <v>79928</v>
      </c>
      <c r="H26" s="16"/>
      <c r="I26" s="17"/>
    </row>
    <row r="27" spans="1:9" ht="12.75">
      <c r="A27" s="58" t="s">
        <v>125</v>
      </c>
      <c r="B27" s="29" t="s">
        <v>126</v>
      </c>
      <c r="C27" s="15">
        <v>10405</v>
      </c>
      <c r="D27" s="16">
        <v>1.2880345987506008</v>
      </c>
      <c r="E27" s="15">
        <v>23807</v>
      </c>
      <c r="F27" s="16">
        <v>0.3743898853278447</v>
      </c>
      <c r="G27" s="15">
        <v>32720.1</v>
      </c>
      <c r="H27" s="16"/>
      <c r="I27" s="17"/>
    </row>
    <row r="28" spans="1:9" ht="12.75">
      <c r="A28" s="8" t="s">
        <v>127</v>
      </c>
      <c r="B28" s="29" t="s">
        <v>128</v>
      </c>
      <c r="C28" s="15">
        <v>32538.6</v>
      </c>
      <c r="D28" s="16">
        <v>-0.23747794926640967</v>
      </c>
      <c r="E28" s="15">
        <v>24811.4</v>
      </c>
      <c r="F28" s="16">
        <v>-0.20626002563337828</v>
      </c>
      <c r="G28" s="15">
        <v>19693.8</v>
      </c>
      <c r="H28" s="16"/>
      <c r="I28" s="17"/>
    </row>
    <row r="29" spans="1:9" ht="12.75">
      <c r="A29" s="50" t="s">
        <v>129</v>
      </c>
      <c r="B29" s="51" t="s">
        <v>130</v>
      </c>
      <c r="C29" s="24">
        <v>108257.4</v>
      </c>
      <c r="D29" s="53">
        <v>0.34126073598663925</v>
      </c>
      <c r="E29" s="24">
        <v>145201.4</v>
      </c>
      <c r="F29" s="53">
        <v>-0.08856319567166708</v>
      </c>
      <c r="G29" s="24">
        <v>132341.9</v>
      </c>
      <c r="H29" s="53"/>
      <c r="I29" s="26"/>
    </row>
    <row r="30" spans="1:9" ht="12.75">
      <c r="A30" s="8" t="s">
        <v>131</v>
      </c>
      <c r="B30" s="29" t="s">
        <v>132</v>
      </c>
      <c r="C30" s="15">
        <v>0</v>
      </c>
      <c r="D30" s="43" t="s">
        <v>95</v>
      </c>
      <c r="E30" s="15">
        <v>0</v>
      </c>
      <c r="F30" s="43" t="s">
        <v>95</v>
      </c>
      <c r="G30" s="15">
        <v>0</v>
      </c>
      <c r="H30" s="16"/>
      <c r="I30" s="17"/>
    </row>
    <row r="31" spans="1:9" ht="12.75">
      <c r="A31" s="8" t="s">
        <v>133</v>
      </c>
      <c r="B31" s="29" t="s">
        <v>134</v>
      </c>
      <c r="C31" s="15">
        <v>27093.1</v>
      </c>
      <c r="D31" s="16">
        <v>-0.4074136957380292</v>
      </c>
      <c r="E31" s="15">
        <v>16055</v>
      </c>
      <c r="F31" s="16">
        <v>0.6179881656804733</v>
      </c>
      <c r="G31" s="15">
        <v>25976.8</v>
      </c>
      <c r="H31" s="16"/>
      <c r="I31" s="17"/>
    </row>
    <row r="32" spans="1:9" ht="12.75">
      <c r="A32" s="50" t="s">
        <v>135</v>
      </c>
      <c r="B32" s="51" t="s">
        <v>136</v>
      </c>
      <c r="C32" s="24">
        <v>27093.1</v>
      </c>
      <c r="D32" s="53">
        <v>-0.4074136957380292</v>
      </c>
      <c r="E32" s="24">
        <v>16055</v>
      </c>
      <c r="F32" s="53">
        <v>0.6179881656804733</v>
      </c>
      <c r="G32" s="24">
        <v>25976.8</v>
      </c>
      <c r="H32" s="53"/>
      <c r="I32" s="26"/>
    </row>
    <row r="33" spans="1:9" ht="12.75">
      <c r="A33" s="36" t="s">
        <v>137</v>
      </c>
      <c r="B33" s="37" t="s">
        <v>15</v>
      </c>
      <c r="C33" s="38">
        <v>81164.3</v>
      </c>
      <c r="D33" s="39">
        <v>0.5911724736121668</v>
      </c>
      <c r="E33" s="38">
        <v>129146.4</v>
      </c>
      <c r="F33" s="39">
        <v>-0.17639903241592478</v>
      </c>
      <c r="G33" s="38">
        <v>106365.1</v>
      </c>
      <c r="H33" s="39"/>
      <c r="I33" s="40"/>
    </row>
    <row r="34" spans="1:9" ht="12.75">
      <c r="A34" s="113" t="s">
        <v>2</v>
      </c>
      <c r="B34" s="29" t="s">
        <v>138</v>
      </c>
      <c r="C34" s="15">
        <v>69368.2000000001</v>
      </c>
      <c r="D34" s="16">
        <v>-0.45160056048737207</v>
      </c>
      <c r="E34" s="15">
        <v>38041.48199999993</v>
      </c>
      <c r="F34" s="16">
        <v>2.9933407431392993</v>
      </c>
      <c r="G34" s="15">
        <v>151912.6</v>
      </c>
      <c r="H34" s="16"/>
      <c r="I34" s="17"/>
    </row>
    <row r="35" spans="1:9" ht="12.75">
      <c r="A35" s="113" t="s">
        <v>2</v>
      </c>
      <c r="B35" s="29" t="s">
        <v>139</v>
      </c>
      <c r="C35" s="15">
        <v>-11796.09999999989</v>
      </c>
      <c r="D35" s="16">
        <v>6.723308381583822</v>
      </c>
      <c r="E35" s="15">
        <v>-91104.91800000006</v>
      </c>
      <c r="F35" s="16">
        <v>-1.4999455682513205</v>
      </c>
      <c r="G35" s="15">
        <v>45547.5</v>
      </c>
      <c r="H35" s="16"/>
      <c r="I35" s="17"/>
    </row>
    <row r="36" spans="1:9" ht="12.75">
      <c r="A36" s="123" t="s">
        <v>2</v>
      </c>
      <c r="B36" s="31" t="s">
        <v>140</v>
      </c>
      <c r="C36" s="20">
        <v>1251713.2</v>
      </c>
      <c r="D36" s="111">
        <v>0.08443077455762249</v>
      </c>
      <c r="E36" s="20">
        <v>1357396.3150000002</v>
      </c>
      <c r="F36" s="111">
        <v>-0.015172514299922953</v>
      </c>
      <c r="G36" s="20">
        <v>1336801.2</v>
      </c>
      <c r="H36" s="111"/>
      <c r="I36" s="21"/>
    </row>
    <row r="37" spans="1:9" ht="12.75">
      <c r="A37" s="123">
        <v>0</v>
      </c>
      <c r="B37" s="31" t="s">
        <v>19</v>
      </c>
      <c r="C37" s="64">
        <v>0.8546639347594953</v>
      </c>
      <c r="D37" s="124">
        <v>0</v>
      </c>
      <c r="E37" s="41">
        <v>0.2945609169128983</v>
      </c>
      <c r="F37" s="124">
        <v>0</v>
      </c>
      <c r="G37" s="41">
        <v>1.428218466395463</v>
      </c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20" zoomScaleNormal="12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347" t="s">
        <v>193</v>
      </c>
      <c r="B1" s="365" t="s">
        <v>337</v>
      </c>
      <c r="C1" s="365" t="s">
        <v>12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/>
      <c r="E4" s="233"/>
      <c r="F4" s="233"/>
      <c r="G4" s="233">
        <v>305417.09</v>
      </c>
    </row>
    <row r="5" spans="1:7" s="234" customFormat="1" ht="12.75" customHeight="1">
      <c r="A5" s="235">
        <v>31</v>
      </c>
      <c r="B5" s="235"/>
      <c r="C5" s="236" t="s">
        <v>197</v>
      </c>
      <c r="D5" s="238"/>
      <c r="E5" s="238"/>
      <c r="F5" s="238"/>
      <c r="G5" s="238">
        <v>112700.4556</v>
      </c>
    </row>
    <row r="6" spans="1:7" s="234" customFormat="1" ht="12.75" customHeight="1">
      <c r="A6" s="235">
        <v>33</v>
      </c>
      <c r="B6" s="235"/>
      <c r="C6" s="236" t="s">
        <v>92</v>
      </c>
      <c r="D6" s="237"/>
      <c r="E6" s="237"/>
      <c r="F6" s="237"/>
      <c r="G6" s="237">
        <v>64301</v>
      </c>
    </row>
    <row r="7" spans="1:7" s="234" customFormat="1" ht="12.75" customHeight="1">
      <c r="A7" s="235">
        <v>35</v>
      </c>
      <c r="B7" s="235"/>
      <c r="C7" s="236" t="s">
        <v>198</v>
      </c>
      <c r="D7" s="237"/>
      <c r="E7" s="237"/>
      <c r="F7" s="237"/>
      <c r="G7" s="237">
        <v>8170.5</v>
      </c>
    </row>
    <row r="8" spans="1:7" s="243" customFormat="1" ht="25.5">
      <c r="A8" s="239" t="s">
        <v>199</v>
      </c>
      <c r="B8" s="239"/>
      <c r="C8" s="240" t="s">
        <v>200</v>
      </c>
      <c r="D8" s="242"/>
      <c r="E8" s="241"/>
      <c r="F8" s="263"/>
      <c r="G8" s="241">
        <v>8170.5</v>
      </c>
    </row>
    <row r="9" spans="1:7" s="234" customFormat="1" ht="12.75" customHeight="1">
      <c r="A9" s="235">
        <v>36</v>
      </c>
      <c r="B9" s="235"/>
      <c r="C9" s="236" t="s">
        <v>201</v>
      </c>
      <c r="D9" s="244"/>
      <c r="E9" s="237"/>
      <c r="F9" s="244"/>
      <c r="G9" s="237">
        <v>776025.224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/>
      <c r="E10" s="241"/>
      <c r="F10" s="242"/>
      <c r="G10" s="241">
        <v>11642</v>
      </c>
    </row>
    <row r="11" spans="1:7" s="248" customFormat="1" ht="12.75">
      <c r="A11" s="235">
        <v>37</v>
      </c>
      <c r="B11" s="235"/>
      <c r="C11" s="236" t="s">
        <v>204</v>
      </c>
      <c r="D11" s="255"/>
      <c r="E11" s="237"/>
      <c r="F11" s="255"/>
      <c r="G11" s="237">
        <v>79002.8</v>
      </c>
    </row>
    <row r="12" spans="1:7" s="234" customFormat="1" ht="12.75" customHeight="1">
      <c r="A12" s="235">
        <v>39</v>
      </c>
      <c r="B12" s="235"/>
      <c r="C12" s="236" t="s">
        <v>205</v>
      </c>
      <c r="D12" s="244"/>
      <c r="E12" s="237"/>
      <c r="F12" s="244"/>
      <c r="G12" s="237">
        <v>4977.583</v>
      </c>
    </row>
    <row r="13" spans="1:7" ht="12.75" customHeight="1">
      <c r="A13" s="249"/>
      <c r="B13" s="249"/>
      <c r="C13" s="250" t="s">
        <v>206</v>
      </c>
      <c r="D13" s="251">
        <f>D4+D5+D6+D7+D9+D11+D12</f>
        <v>0</v>
      </c>
      <c r="E13" s="251">
        <f>E4+E5+E6+E7+E9+E11+E12</f>
        <v>0</v>
      </c>
      <c r="F13" s="251">
        <f>F4+F5+F6+F7+F9+F11+F12</f>
        <v>0</v>
      </c>
      <c r="G13" s="251">
        <f>G4+G5+G6+G7+G9+G11+G12</f>
        <v>1350594.6526000001</v>
      </c>
    </row>
    <row r="14" spans="1:7" s="234" customFormat="1" ht="12.75" customHeight="1">
      <c r="A14" s="252">
        <v>40</v>
      </c>
      <c r="B14" s="235"/>
      <c r="C14" s="236" t="s">
        <v>207</v>
      </c>
      <c r="D14" s="244"/>
      <c r="E14" s="237"/>
      <c r="F14" s="244"/>
      <c r="G14" s="237">
        <v>694800</v>
      </c>
    </row>
    <row r="15" spans="1:7" s="253" customFormat="1" ht="12.75" customHeight="1">
      <c r="A15" s="235">
        <v>41</v>
      </c>
      <c r="B15" s="235"/>
      <c r="C15" s="236" t="s">
        <v>208</v>
      </c>
      <c r="D15" s="244"/>
      <c r="E15" s="237"/>
      <c r="F15" s="244"/>
      <c r="G15" s="237">
        <v>11757</v>
      </c>
    </row>
    <row r="16" spans="1:7" s="234" customFormat="1" ht="12.75" customHeight="1">
      <c r="A16" s="254">
        <v>42</v>
      </c>
      <c r="B16" s="254"/>
      <c r="C16" s="236" t="s">
        <v>209</v>
      </c>
      <c r="D16" s="244"/>
      <c r="E16" s="237"/>
      <c r="F16" s="244"/>
      <c r="G16" s="237">
        <v>65493.4</v>
      </c>
    </row>
    <row r="17" spans="1:7" s="256" customFormat="1" ht="12.75" customHeight="1">
      <c r="A17" s="235">
        <v>43</v>
      </c>
      <c r="B17" s="235"/>
      <c r="C17" s="236" t="s">
        <v>210</v>
      </c>
      <c r="D17" s="255"/>
      <c r="E17" s="247"/>
      <c r="F17" s="255"/>
      <c r="G17" s="247">
        <v>6453</v>
      </c>
    </row>
    <row r="18" spans="1:7" s="234" customFormat="1" ht="12.75" customHeight="1">
      <c r="A18" s="235">
        <v>45</v>
      </c>
      <c r="B18" s="235"/>
      <c r="C18" s="236" t="s">
        <v>211</v>
      </c>
      <c r="D18" s="244"/>
      <c r="E18" s="237"/>
      <c r="F18" s="244"/>
      <c r="G18" s="237">
        <v>42.412</v>
      </c>
    </row>
    <row r="19" spans="1:7" s="243" customFormat="1" ht="25.5">
      <c r="A19" s="239" t="s">
        <v>212</v>
      </c>
      <c r="B19" s="239"/>
      <c r="C19" s="240" t="s">
        <v>213</v>
      </c>
      <c r="D19" s="242"/>
      <c r="E19" s="241"/>
      <c r="F19" s="263"/>
      <c r="G19" s="241">
        <v>42.412</v>
      </c>
    </row>
    <row r="20" spans="1:7" s="258" customFormat="1" ht="12.75" customHeight="1">
      <c r="A20" s="235">
        <v>46</v>
      </c>
      <c r="B20" s="235"/>
      <c r="C20" s="236" t="s">
        <v>214</v>
      </c>
      <c r="D20" s="257"/>
      <c r="E20" s="257"/>
      <c r="F20" s="257"/>
      <c r="G20" s="257">
        <v>444405.574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/>
      <c r="E21" s="257"/>
      <c r="F21" s="263"/>
      <c r="G21" s="257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/>
      <c r="E22" s="257"/>
      <c r="F22" s="244"/>
      <c r="G22" s="257">
        <v>79002.8</v>
      </c>
    </row>
    <row r="23" spans="1:7" s="234" customFormat="1" ht="15" customHeight="1">
      <c r="A23" s="235">
        <v>49</v>
      </c>
      <c r="B23" s="235"/>
      <c r="C23" s="236" t="s">
        <v>217</v>
      </c>
      <c r="D23" s="244"/>
      <c r="E23" s="237"/>
      <c r="F23" s="244"/>
      <c r="G23" s="237">
        <v>4977.583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0</v>
      </c>
      <c r="E24" s="251">
        <f>E14+E15+E16+E17+E18+E20+E22+E23</f>
        <v>0</v>
      </c>
      <c r="F24" s="251">
        <f>F14+F15+F16+F17+F18+F20+F22+F23</f>
        <v>0</v>
      </c>
      <c r="G24" s="251">
        <f>G14+G15+G16+G17+G18+G20+G22+G23</f>
        <v>1306931.769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0</v>
      </c>
      <c r="E25" s="266">
        <f>E24-E13</f>
        <v>0</v>
      </c>
      <c r="F25" s="266">
        <f>F24-F13</f>
        <v>0</v>
      </c>
      <c r="G25" s="266">
        <f>G24-G13</f>
        <v>-43662.88360000006</v>
      </c>
    </row>
    <row r="26" spans="1:7" s="234" customFormat="1" ht="15" customHeight="1">
      <c r="A26" s="235">
        <v>34</v>
      </c>
      <c r="B26" s="235"/>
      <c r="C26" s="236" t="s">
        <v>220</v>
      </c>
      <c r="D26" s="255"/>
      <c r="E26" s="237"/>
      <c r="F26" s="255"/>
      <c r="G26" s="237">
        <v>11737.38</v>
      </c>
    </row>
    <row r="27" spans="1:7" s="243" customFormat="1" ht="15" customHeight="1">
      <c r="A27" s="259" t="s">
        <v>221</v>
      </c>
      <c r="B27" s="260"/>
      <c r="C27" s="261" t="s">
        <v>222</v>
      </c>
      <c r="D27" s="361"/>
      <c r="E27" s="262"/>
      <c r="F27" s="361"/>
      <c r="G27" s="262">
        <v>40</v>
      </c>
    </row>
    <row r="28" spans="1:7" s="234" customFormat="1" ht="15" customHeight="1">
      <c r="A28" s="235">
        <v>440</v>
      </c>
      <c r="B28" s="235"/>
      <c r="C28" s="236" t="s">
        <v>223</v>
      </c>
      <c r="D28" s="255"/>
      <c r="E28" s="237"/>
      <c r="F28" s="255"/>
      <c r="G28" s="237">
        <v>11417.8</v>
      </c>
    </row>
    <row r="29" spans="1:7" s="234" customFormat="1" ht="15" customHeight="1">
      <c r="A29" s="235">
        <v>441</v>
      </c>
      <c r="B29" s="235"/>
      <c r="C29" s="236" t="s">
        <v>224</v>
      </c>
      <c r="D29" s="255"/>
      <c r="E29" s="237"/>
      <c r="F29" s="255"/>
      <c r="G29" s="237">
        <v>0</v>
      </c>
    </row>
    <row r="30" spans="1:7" s="234" customFormat="1" ht="15" customHeight="1">
      <c r="A30" s="235">
        <v>442</v>
      </c>
      <c r="B30" s="235"/>
      <c r="C30" s="236" t="s">
        <v>225</v>
      </c>
      <c r="D30" s="255"/>
      <c r="E30" s="237"/>
      <c r="F30" s="255"/>
      <c r="G30" s="237">
        <v>726</v>
      </c>
    </row>
    <row r="31" spans="1:7" s="234" customFormat="1" ht="15" customHeight="1">
      <c r="A31" s="235">
        <v>443</v>
      </c>
      <c r="B31" s="235"/>
      <c r="C31" s="236" t="s">
        <v>226</v>
      </c>
      <c r="D31" s="255"/>
      <c r="E31" s="237"/>
      <c r="F31" s="255"/>
      <c r="G31" s="237">
        <v>1439</v>
      </c>
    </row>
    <row r="32" spans="1:7" s="234" customFormat="1" ht="15" customHeight="1">
      <c r="A32" s="235">
        <v>444</v>
      </c>
      <c r="B32" s="235"/>
      <c r="C32" s="236" t="s">
        <v>227</v>
      </c>
      <c r="D32" s="255"/>
      <c r="E32" s="237"/>
      <c r="F32" s="255"/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55"/>
      <c r="E33" s="237"/>
      <c r="F33" s="255"/>
      <c r="G33" s="237">
        <v>28666.8</v>
      </c>
    </row>
    <row r="34" spans="1:7" s="234" customFormat="1" ht="15" customHeight="1">
      <c r="A34" s="235">
        <v>446</v>
      </c>
      <c r="B34" s="235"/>
      <c r="C34" s="236" t="s">
        <v>229</v>
      </c>
      <c r="D34" s="255"/>
      <c r="E34" s="237"/>
      <c r="F34" s="255"/>
      <c r="G34" s="237">
        <v>0</v>
      </c>
    </row>
    <row r="35" spans="1:7" s="234" customFormat="1" ht="15" customHeight="1">
      <c r="A35" s="235">
        <v>447</v>
      </c>
      <c r="B35" s="235"/>
      <c r="C35" s="236" t="s">
        <v>230</v>
      </c>
      <c r="D35" s="255"/>
      <c r="E35" s="237"/>
      <c r="F35" s="255"/>
      <c r="G35" s="237">
        <v>8546.448</v>
      </c>
    </row>
    <row r="36" spans="1:7" s="234" customFormat="1" ht="15" customHeight="1">
      <c r="A36" s="235">
        <v>448</v>
      </c>
      <c r="B36" s="235"/>
      <c r="C36" s="236" t="s">
        <v>231</v>
      </c>
      <c r="D36" s="255"/>
      <c r="E36" s="237"/>
      <c r="F36" s="255"/>
      <c r="G36" s="237">
        <v>581.766</v>
      </c>
    </row>
    <row r="37" spans="1:7" s="234" customFormat="1" ht="15" customHeight="1">
      <c r="A37" s="235">
        <v>449</v>
      </c>
      <c r="B37" s="235"/>
      <c r="C37" s="236" t="s">
        <v>232</v>
      </c>
      <c r="D37" s="255"/>
      <c r="E37" s="237"/>
      <c r="F37" s="255"/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361"/>
      <c r="E38" s="263"/>
      <c r="F38" s="361"/>
      <c r="G38" s="263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0</v>
      </c>
      <c r="E39" s="251">
        <f>(SUM(E28:E37))-E26</f>
        <v>0</v>
      </c>
      <c r="F39" s="251">
        <f>(SUM(F28:F37))-F26</f>
        <v>0</v>
      </c>
      <c r="G39" s="251">
        <f>(SUM(G28:G37))-G26</f>
        <v>39640.434</v>
      </c>
    </row>
    <row r="40" spans="1:7" ht="14.25" customHeight="1">
      <c r="A40" s="264"/>
      <c r="B40" s="264"/>
      <c r="C40" s="250" t="s">
        <v>236</v>
      </c>
      <c r="D40" s="251">
        <f>D39+D25</f>
        <v>0</v>
      </c>
      <c r="E40" s="251">
        <f>E39+E25</f>
        <v>0</v>
      </c>
      <c r="F40" s="251">
        <f>F39+F25</f>
        <v>0</v>
      </c>
      <c r="G40" s="251">
        <f>G39+G25</f>
        <v>-4022.449600000058</v>
      </c>
    </row>
    <row r="41" spans="1:7" s="234" customFormat="1" ht="15.75" customHeight="1">
      <c r="A41" s="254">
        <v>38</v>
      </c>
      <c r="B41" s="254"/>
      <c r="C41" s="236" t="s">
        <v>237</v>
      </c>
      <c r="D41" s="244"/>
      <c r="E41" s="237"/>
      <c r="F41" s="244"/>
      <c r="G41" s="237">
        <v>3572.9</v>
      </c>
    </row>
    <row r="42" spans="1:7" s="243" customFormat="1" ht="25.5">
      <c r="A42" s="239" t="s">
        <v>238</v>
      </c>
      <c r="B42" s="239"/>
      <c r="C42" s="240" t="s">
        <v>239</v>
      </c>
      <c r="D42" s="270"/>
      <c r="E42" s="269"/>
      <c r="F42" s="270"/>
      <c r="G42" s="262">
        <v>3330</v>
      </c>
    </row>
    <row r="43" spans="1:7" s="243" customFormat="1" ht="25.5">
      <c r="A43" s="239" t="s">
        <v>240</v>
      </c>
      <c r="B43" s="239"/>
      <c r="C43" s="240" t="s">
        <v>241</v>
      </c>
      <c r="D43" s="270"/>
      <c r="E43" s="269"/>
      <c r="F43" s="270"/>
      <c r="G43" s="262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/>
      <c r="E44" s="262"/>
      <c r="F44" s="263"/>
      <c r="G44" s="262">
        <v>242.9</v>
      </c>
    </row>
    <row r="45" spans="1:7" s="234" customFormat="1" ht="12.75">
      <c r="A45" s="235">
        <v>48</v>
      </c>
      <c r="B45" s="235"/>
      <c r="C45" s="236" t="s">
        <v>243</v>
      </c>
      <c r="D45" s="244"/>
      <c r="E45" s="237"/>
      <c r="F45" s="244"/>
      <c r="G45" s="237">
        <v>3796</v>
      </c>
    </row>
    <row r="46" spans="1:7" s="243" customFormat="1" ht="12.75">
      <c r="A46" s="259" t="s">
        <v>244</v>
      </c>
      <c r="B46" s="260"/>
      <c r="C46" s="261" t="s">
        <v>245</v>
      </c>
      <c r="D46" s="263"/>
      <c r="E46" s="262"/>
      <c r="F46" s="263"/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/>
      <c r="E47" s="262"/>
      <c r="F47" s="263"/>
      <c r="G47" s="262">
        <v>3796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223.0999999999999</v>
      </c>
    </row>
    <row r="49" spans="1:7" ht="12.75">
      <c r="A49" s="271"/>
      <c r="B49" s="271"/>
      <c r="C49" s="250" t="s">
        <v>248</v>
      </c>
      <c r="D49" s="251">
        <f>D40+D48</f>
        <v>0</v>
      </c>
      <c r="E49" s="251">
        <f>E40+E48</f>
        <v>0</v>
      </c>
      <c r="F49" s="251">
        <f>F40+F48</f>
        <v>0</v>
      </c>
      <c r="G49" s="251">
        <f>G40+G48</f>
        <v>-3799.349600000058</v>
      </c>
    </row>
    <row r="50" spans="1:7" ht="12.75">
      <c r="A50" s="272">
        <v>3</v>
      </c>
      <c r="B50" s="272"/>
      <c r="C50" s="273" t="s">
        <v>249</v>
      </c>
      <c r="D50" s="274">
        <f>D13+D26+D41</f>
        <v>0</v>
      </c>
      <c r="E50" s="274">
        <f>E13+E26+E41</f>
        <v>0</v>
      </c>
      <c r="F50" s="274">
        <f>F13+F26+F41</f>
        <v>0</v>
      </c>
      <c r="G50" s="274">
        <f>G13+G26+G41</f>
        <v>1365904.9326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0</v>
      </c>
      <c r="E51" s="274">
        <f>E24+E28+E29+E30+E31+E32+E33+E34+E35+E36+E37+E45</f>
        <v>0</v>
      </c>
      <c r="F51" s="274">
        <f>F24+F28+F29+F30+F31+F32+F33+F34+F35+F36+F37+F45</f>
        <v>0</v>
      </c>
      <c r="G51" s="274">
        <f>G24+G28+G29+G30+G31+G32+G33+G34+G35+G36+G37+G45</f>
        <v>1362105.5830000003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55"/>
      <c r="E54" s="237"/>
      <c r="F54" s="255"/>
      <c r="G54" s="237">
        <v>111170.7</v>
      </c>
    </row>
    <row r="55" spans="1:7" s="234" customFormat="1" ht="12.75">
      <c r="A55" s="283" t="s">
        <v>254</v>
      </c>
      <c r="B55" s="284"/>
      <c r="C55" s="284" t="s">
        <v>255</v>
      </c>
      <c r="D55" s="255"/>
      <c r="E55" s="237"/>
      <c r="F55" s="255"/>
      <c r="G55" s="262">
        <v>1750</v>
      </c>
    </row>
    <row r="56" spans="1:7" s="234" customFormat="1" ht="12.75">
      <c r="A56" s="283" t="s">
        <v>256</v>
      </c>
      <c r="B56" s="284"/>
      <c r="C56" s="284" t="s">
        <v>257</v>
      </c>
      <c r="D56" s="255"/>
      <c r="E56" s="237"/>
      <c r="F56" s="255"/>
      <c r="G56" s="262">
        <v>0</v>
      </c>
    </row>
    <row r="57" spans="1:7" s="234" customFormat="1" ht="12.75">
      <c r="A57" s="288">
        <v>57</v>
      </c>
      <c r="B57" s="289"/>
      <c r="C57" s="289" t="s">
        <v>258</v>
      </c>
      <c r="D57" s="255"/>
      <c r="E57" s="237"/>
      <c r="F57" s="255"/>
      <c r="G57" s="237">
        <v>2424</v>
      </c>
    </row>
    <row r="58" spans="1:7" s="234" customFormat="1" ht="12.75">
      <c r="A58" s="288">
        <v>58</v>
      </c>
      <c r="B58" s="289"/>
      <c r="C58" s="289" t="s">
        <v>259</v>
      </c>
      <c r="D58" s="244"/>
      <c r="E58" s="237"/>
      <c r="F58" s="244"/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0</v>
      </c>
      <c r="E59" s="293">
        <f>E54+E57+E58</f>
        <v>0</v>
      </c>
      <c r="F59" s="293">
        <f>F54+F57+F58</f>
        <v>0</v>
      </c>
      <c r="G59" s="293">
        <f>G54+G57+G58</f>
        <v>113594.7</v>
      </c>
    </row>
    <row r="60" spans="1:7" s="234" customFormat="1" ht="12.75">
      <c r="A60" s="294" t="s">
        <v>261</v>
      </c>
      <c r="B60" s="295"/>
      <c r="C60" s="295" t="s">
        <v>262</v>
      </c>
      <c r="D60" s="255"/>
      <c r="E60" s="237"/>
      <c r="F60" s="255"/>
      <c r="G60" s="237">
        <v>17193</v>
      </c>
    </row>
    <row r="61" spans="1:7" s="234" customFormat="1" ht="12.75">
      <c r="A61" s="294" t="s">
        <v>263</v>
      </c>
      <c r="B61" s="295"/>
      <c r="C61" s="295" t="s">
        <v>264</v>
      </c>
      <c r="D61" s="255"/>
      <c r="E61" s="237"/>
      <c r="F61" s="255"/>
      <c r="G61" s="262">
        <v>350</v>
      </c>
    </row>
    <row r="62" spans="1:7" s="234" customFormat="1" ht="12.75">
      <c r="A62" s="294" t="s">
        <v>265</v>
      </c>
      <c r="B62" s="295"/>
      <c r="C62" s="295" t="s">
        <v>266</v>
      </c>
      <c r="D62" s="255"/>
      <c r="E62" s="237"/>
      <c r="F62" s="255"/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55"/>
      <c r="E63" s="237"/>
      <c r="F63" s="255"/>
      <c r="G63" s="290">
        <v>2424</v>
      </c>
    </row>
    <row r="64" spans="1:7" s="234" customFormat="1" ht="12.75">
      <c r="A64" s="294">
        <v>68</v>
      </c>
      <c r="B64" s="295"/>
      <c r="C64" s="295" t="s">
        <v>267</v>
      </c>
      <c r="D64" s="237"/>
      <c r="E64" s="237"/>
      <c r="F64" s="237"/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0</v>
      </c>
      <c r="E65" s="293">
        <f>E60+E63+E64</f>
        <v>0</v>
      </c>
      <c r="F65" s="293">
        <f>F60+F63+F64</f>
        <v>0</v>
      </c>
      <c r="G65" s="293">
        <f>G60+G63+G64</f>
        <v>19617</v>
      </c>
    </row>
    <row r="66" spans="1:7" ht="12.75">
      <c r="A66" s="296"/>
      <c r="B66" s="296"/>
      <c r="C66" s="292" t="s">
        <v>15</v>
      </c>
      <c r="D66" s="293">
        <f>D59-D65</f>
        <v>0</v>
      </c>
      <c r="E66" s="293">
        <f>E59-E65</f>
        <v>0</v>
      </c>
      <c r="F66" s="293">
        <f>F59-F65</f>
        <v>0</v>
      </c>
      <c r="G66" s="293">
        <f>G59-G65</f>
        <v>93977.7</v>
      </c>
    </row>
    <row r="67" spans="1:7" ht="12.75">
      <c r="A67" s="289"/>
      <c r="B67" s="289"/>
      <c r="C67" s="297" t="s">
        <v>269</v>
      </c>
      <c r="D67" s="298">
        <f>D66-D55-D56+D61+D62</f>
        <v>0</v>
      </c>
      <c r="E67" s="298">
        <f>E66-E55-E56+E61+E62</f>
        <v>0</v>
      </c>
      <c r="F67" s="298">
        <f>F66-F55-F56+F61+F62</f>
        <v>0</v>
      </c>
      <c r="G67" s="298">
        <f>G66-G55-G56+G61+G62</f>
        <v>92577.7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37"/>
      <c r="E70" s="255"/>
      <c r="F70" s="237"/>
      <c r="G70" s="255"/>
    </row>
    <row r="71" spans="1:7" s="301" customFormat="1" ht="12.75">
      <c r="A71" s="300">
        <v>14</v>
      </c>
      <c r="B71" s="300"/>
      <c r="C71" s="300" t="s">
        <v>272</v>
      </c>
      <c r="D71" s="237"/>
      <c r="E71" s="255"/>
      <c r="F71" s="237"/>
      <c r="G71" s="255"/>
    </row>
    <row r="72" spans="1:7" s="301" customFormat="1" ht="12.75">
      <c r="A72" s="302" t="s">
        <v>273</v>
      </c>
      <c r="B72" s="302"/>
      <c r="C72" s="302" t="s">
        <v>255</v>
      </c>
      <c r="D72" s="237"/>
      <c r="E72" s="255"/>
      <c r="F72" s="237"/>
      <c r="G72" s="255"/>
    </row>
    <row r="73" spans="1:7" s="301" customFormat="1" ht="12.75">
      <c r="A73" s="302" t="s">
        <v>274</v>
      </c>
      <c r="B73" s="302"/>
      <c r="C73" s="302" t="s">
        <v>275</v>
      </c>
      <c r="D73" s="237"/>
      <c r="E73" s="255"/>
      <c r="F73" s="237"/>
      <c r="G73" s="255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0</v>
      </c>
      <c r="E74" s="306">
        <f>E70+E71</f>
        <v>0</v>
      </c>
      <c r="F74" s="306">
        <f>F70+F71</f>
        <v>0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/>
      <c r="E76" s="290"/>
      <c r="F76" s="290"/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/>
      <c r="E77" s="287"/>
      <c r="F77" s="287"/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/>
      <c r="E78" s="287"/>
      <c r="F78" s="287"/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/>
      <c r="E79" s="287"/>
      <c r="F79" s="287"/>
      <c r="G79" s="287"/>
    </row>
    <row r="80" spans="1:7" s="308" customFormat="1" ht="12.75">
      <c r="A80" s="307" t="s">
        <v>284</v>
      </c>
      <c r="B80" s="302"/>
      <c r="C80" s="302" t="s">
        <v>285</v>
      </c>
      <c r="D80" s="287"/>
      <c r="E80" s="287"/>
      <c r="F80" s="287"/>
      <c r="G80" s="287"/>
    </row>
    <row r="81" spans="1:7" s="308" customFormat="1" ht="12.75">
      <c r="A81" s="307" t="s">
        <v>286</v>
      </c>
      <c r="B81" s="302"/>
      <c r="C81" s="302" t="s">
        <v>287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288</v>
      </c>
      <c r="D82" s="290"/>
      <c r="E82" s="290"/>
      <c r="F82" s="290"/>
      <c r="G82" s="290"/>
    </row>
    <row r="83" spans="1:7" s="301" customFormat="1" ht="12.75">
      <c r="A83" s="309" t="s">
        <v>289</v>
      </c>
      <c r="B83" s="300"/>
      <c r="C83" s="300" t="s">
        <v>290</v>
      </c>
      <c r="D83" s="290"/>
      <c r="E83" s="290"/>
      <c r="F83" s="290"/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0</v>
      </c>
      <c r="E84" s="306">
        <f>E76+E82</f>
        <v>0</v>
      </c>
      <c r="F84" s="306">
        <f>F76+F82</f>
        <v>0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0</v>
      </c>
      <c r="E87" s="315">
        <f>E49+E6+E8+E10-E19-E21-E38+E42+E44-E47</f>
        <v>0</v>
      </c>
      <c r="F87" s="315">
        <f>F49+F6+F8+F10-F19-F21-F38+F42+F44-F47</f>
        <v>0</v>
      </c>
      <c r="G87" s="315">
        <f>G49+G6+G8+G10-G19-G21-G38+G42+G44-G47</f>
        <v>80048.63839999994</v>
      </c>
    </row>
    <row r="88" spans="1:7" ht="12.75">
      <c r="A88" s="316">
        <v>40</v>
      </c>
      <c r="B88" s="317"/>
      <c r="C88" s="317" t="s">
        <v>294</v>
      </c>
      <c r="D88" s="319">
        <f>IF(0=D111,0,D87/D111)</f>
        <v>0</v>
      </c>
      <c r="E88" s="319">
        <f>IF(0=E111,0,E87/E111)</f>
        <v>0</v>
      </c>
      <c r="F88" s="319">
        <f>IF(0=F111,0,F87/F111)</f>
        <v>0</v>
      </c>
      <c r="G88" s="319">
        <f>IF(0=G111,0,G87/G111)</f>
        <v>0.06545756070312388</v>
      </c>
    </row>
    <row r="89" spans="1:7" ht="25.5">
      <c r="A89" s="320" t="s">
        <v>295</v>
      </c>
      <c r="B89" s="321"/>
      <c r="C89" s="321" t="s">
        <v>296</v>
      </c>
      <c r="D89" s="362">
        <f>IF(0=D66,0,D87/D66)</f>
        <v>0</v>
      </c>
      <c r="E89" s="362">
        <f>IF(0=E66,0,E87/E66)</f>
        <v>0</v>
      </c>
      <c r="F89" s="362">
        <f>IF(0=F66,0,F87/F66)</f>
        <v>0</v>
      </c>
      <c r="G89" s="362">
        <f>IF(0=G66,0,G87/G66)</f>
        <v>0.851783331577597</v>
      </c>
    </row>
    <row r="90" spans="1:7" ht="25.5">
      <c r="A90" s="323" t="s">
        <v>297</v>
      </c>
      <c r="B90" s="324"/>
      <c r="C90" s="324" t="s">
        <v>298</v>
      </c>
      <c r="D90" s="363">
        <f>IF(0=D67,0,D87/D67)</f>
        <v>0</v>
      </c>
      <c r="E90" s="363">
        <f>IF(0=E67,0,E87/E67)</f>
        <v>0</v>
      </c>
      <c r="F90" s="362">
        <f>IF(0=F67,0,F87/F67)</f>
        <v>0</v>
      </c>
      <c r="G90" s="363">
        <f>IF(0=G67,0,G87/G67)</f>
        <v>0.8646643673368418</v>
      </c>
    </row>
    <row r="91" spans="1:7" ht="25.5">
      <c r="A91" s="327" t="s">
        <v>299</v>
      </c>
      <c r="B91" s="328"/>
      <c r="C91" s="328" t="s">
        <v>300</v>
      </c>
      <c r="D91" s="329">
        <f>D87-D66</f>
        <v>0</v>
      </c>
      <c r="E91" s="329">
        <f>E87-E66</f>
        <v>0</v>
      </c>
      <c r="F91" s="329">
        <f>F87-F66</f>
        <v>0</v>
      </c>
      <c r="G91" s="329">
        <f>G87-G66</f>
        <v>-13929.06160000006</v>
      </c>
    </row>
    <row r="92" spans="1:7" ht="25.5">
      <c r="A92" s="323" t="s">
        <v>301</v>
      </c>
      <c r="B92" s="324"/>
      <c r="C92" s="324" t="s">
        <v>302</v>
      </c>
      <c r="D92" s="330">
        <f>D87-D67</f>
        <v>0</v>
      </c>
      <c r="E92" s="330">
        <f>E87-E67</f>
        <v>0</v>
      </c>
      <c r="F92" s="330">
        <f>F87-F67</f>
        <v>0</v>
      </c>
      <c r="G92" s="330">
        <f>G87-G67</f>
        <v>-12529.06160000006</v>
      </c>
    </row>
    <row r="93" spans="1:7" ht="12.75">
      <c r="A93" s="314">
        <v>31</v>
      </c>
      <c r="B93" s="314"/>
      <c r="C93" s="314" t="s">
        <v>303</v>
      </c>
      <c r="D93" s="331">
        <f>D77+D78+D80</f>
        <v>0</v>
      </c>
      <c r="E93" s="331">
        <f>E77+E78+E80</f>
        <v>0</v>
      </c>
      <c r="F93" s="331">
        <f>F77+F78+F80</f>
        <v>0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</v>
      </c>
      <c r="E94" s="326">
        <f>IF(0=E111,0,E93/E111)</f>
        <v>0</v>
      </c>
      <c r="F94" s="326">
        <f>IF(0=F111,0,F93/F111)</f>
        <v>0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0</v>
      </c>
      <c r="E95" s="331">
        <f>E76-E70</f>
        <v>0</v>
      </c>
      <c r="F95" s="331">
        <f>F76-F70</f>
        <v>0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0</v>
      </c>
      <c r="E96" s="333">
        <f>E71-E72-E73-E82</f>
        <v>0</v>
      </c>
      <c r="F96" s="333">
        <f>F71-F72-F73-F82</f>
        <v>0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0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0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0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0</v>
      </c>
      <c r="E100" s="315">
        <f>E82</f>
        <v>0</v>
      </c>
      <c r="F100" s="315">
        <f>F82</f>
        <v>0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</v>
      </c>
      <c r="E102" s="335">
        <f>IF(E111=0,0,(E27-E28+E6)/E111)</f>
        <v>0</v>
      </c>
      <c r="F102" s="335">
        <f>IF(F111=0,0,(F27-F28+F6)/F111)</f>
        <v>0</v>
      </c>
      <c r="G102" s="335">
        <f>IF(G111=0,0,(G27-G28+G6)/G111)</f>
        <v>0.04327648347112383</v>
      </c>
    </row>
    <row r="103" spans="1:7" ht="12.75">
      <c r="A103" s="317">
        <v>43</v>
      </c>
      <c r="B103" s="317"/>
      <c r="C103" s="317" t="s">
        <v>315</v>
      </c>
      <c r="D103" s="315">
        <f>D39</f>
        <v>0</v>
      </c>
      <c r="E103" s="315">
        <f>E39</f>
        <v>0</v>
      </c>
      <c r="F103" s="315">
        <f>F39</f>
        <v>0</v>
      </c>
      <c r="G103" s="315">
        <f>G39</f>
        <v>39640.434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</v>
      </c>
      <c r="E105" s="319">
        <f>IF(E111=0,0,(E27-E28)/E111)</f>
        <v>0</v>
      </c>
      <c r="F105" s="319">
        <f>IF(F111=0,0,(F27-F28)/F111)</f>
        <v>0</v>
      </c>
      <c r="G105" s="319">
        <f>IF(G111=0,0,(G27-G28)/G111)</f>
        <v>-0.009303881353314855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</v>
      </c>
      <c r="E106" s="335">
        <f>IF(E113=0,0,E54/E113)</f>
        <v>0</v>
      </c>
      <c r="F106" s="335">
        <f>IF(F113=0,0,F54/F113)</f>
        <v>0</v>
      </c>
      <c r="G106" s="335">
        <f>IF(G113=0,0,G54/G113)</f>
        <v>0.08440881385389451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/>
      <c r="E109" s="290"/>
      <c r="F109" s="290"/>
      <c r="G109" s="290">
        <v>115100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0</v>
      </c>
      <c r="E111" s="342">
        <f>E14+E15+E16+E17+E20</f>
        <v>0</v>
      </c>
      <c r="F111" s="342">
        <f>F14+F15+F16+F17+F20</f>
        <v>0</v>
      </c>
      <c r="G111" s="342">
        <f>G14+G15+G16+G17+G20</f>
        <v>1222908.974</v>
      </c>
    </row>
    <row r="112" spans="1:7" ht="12.75">
      <c r="A112" s="339"/>
      <c r="B112" s="339"/>
      <c r="C112" s="339" t="s">
        <v>323</v>
      </c>
      <c r="D112" s="342">
        <f>D50-D11-D41-D12</f>
        <v>0</v>
      </c>
      <c r="E112" s="342">
        <f>E50-E11-E41-E12</f>
        <v>0</v>
      </c>
      <c r="F112" s="342">
        <f>F50-F11-F41-F12</f>
        <v>0</v>
      </c>
      <c r="G112" s="342">
        <f>G50-G11-G41-G12</f>
        <v>1278351.6496</v>
      </c>
    </row>
    <row r="113" spans="1:7" ht="12.75">
      <c r="A113" s="339"/>
      <c r="B113" s="339"/>
      <c r="C113" s="339" t="s">
        <v>324</v>
      </c>
      <c r="D113" s="342">
        <f>D50-D6-D7-D11-D12-D41+D54</f>
        <v>0</v>
      </c>
      <c r="E113" s="342">
        <f>E50-E6-E7-E11-E12-E41+E54</f>
        <v>0</v>
      </c>
      <c r="F113" s="342">
        <f>F50-F6-F7-F11-F12-F41+F54</f>
        <v>0</v>
      </c>
      <c r="G113" s="342">
        <f>G50-G6-G7-G11-G12-G41+G54</f>
        <v>1317050.8495999998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0</v>
      </c>
      <c r="E114" s="345">
        <f t="shared" si="0"/>
        <v>0</v>
      </c>
      <c r="F114" s="345">
        <f t="shared" si="0"/>
        <v>0</v>
      </c>
      <c r="G114" s="345">
        <f t="shared" si="0"/>
        <v>1291479.7880000002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0</v>
      </c>
      <c r="F115" s="345">
        <f t="shared" si="1"/>
        <v>0</v>
      </c>
      <c r="G115" s="345">
        <f t="shared" si="1"/>
        <v>1291479.7880000002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0</v>
      </c>
      <c r="E116" s="345">
        <f t="shared" si="2"/>
        <v>0</v>
      </c>
      <c r="F116" s="345">
        <f t="shared" si="2"/>
        <v>0</v>
      </c>
      <c r="G116" s="345">
        <f t="shared" si="2"/>
        <v>1305408.8496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0</v>
      </c>
      <c r="E117" s="345">
        <f t="shared" si="3"/>
        <v>0</v>
      </c>
      <c r="F117" s="345">
        <f t="shared" si="3"/>
        <v>0</v>
      </c>
      <c r="G117" s="345">
        <f t="shared" si="3"/>
        <v>1305408.8496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0</v>
      </c>
      <c r="E118" s="345">
        <f t="shared" si="4"/>
        <v>0</v>
      </c>
      <c r="F118" s="345">
        <f t="shared" si="4"/>
        <v>0</v>
      </c>
      <c r="G118" s="345">
        <f t="shared" si="4"/>
        <v>-13929.061599999899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0</v>
      </c>
      <c r="E119" s="345">
        <f t="shared" si="5"/>
        <v>0</v>
      </c>
      <c r="F119" s="345">
        <f t="shared" si="5"/>
        <v>0</v>
      </c>
      <c r="G119" s="345">
        <f t="shared" si="5"/>
        <v>-13929.061599999899</v>
      </c>
      <c r="H119" s="346">
        <f t="shared" si="5"/>
        <v>0</v>
      </c>
      <c r="I119" s="346">
        <f t="shared" si="5"/>
        <v>0</v>
      </c>
    </row>
  </sheetData>
  <sheetProtection selectLockedCells="1"/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255" man="1"/>
    <brk id="51" max="255" man="1"/>
    <brk id="8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2" sqref="B2"/>
    </sheetView>
  </sheetViews>
  <sheetFormatPr defaultColWidth="11.421875" defaultRowHeight="12.75"/>
  <cols>
    <col min="1" max="1" width="11.57421875" style="0" bestFit="1" customWidth="1"/>
    <col min="2" max="2" width="45.00390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141</v>
      </c>
      <c r="B1" s="6" t="s">
        <v>13</v>
      </c>
      <c r="C1" s="56" t="s">
        <v>50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/>
      <c r="B3" s="2" t="s">
        <v>144</v>
      </c>
      <c r="C3" s="115">
        <v>0</v>
      </c>
      <c r="D3" s="114">
        <v>0</v>
      </c>
      <c r="E3" s="115" t="s">
        <v>188</v>
      </c>
      <c r="F3" s="116">
        <v>0</v>
      </c>
      <c r="G3" s="117" t="s">
        <v>188</v>
      </c>
      <c r="H3" s="116">
        <v>0</v>
      </c>
      <c r="I3" s="101" t="s">
        <v>188</v>
      </c>
    </row>
    <row r="4" spans="1:9" ht="12.75">
      <c r="A4" s="5" t="s">
        <v>81</v>
      </c>
      <c r="B4" s="9" t="s">
        <v>145</v>
      </c>
      <c r="C4" s="10">
        <v>1373129.8</v>
      </c>
      <c r="D4" s="11"/>
      <c r="E4" s="10"/>
      <c r="F4" s="11"/>
      <c r="G4" s="10"/>
      <c r="H4" s="11"/>
      <c r="I4" s="12"/>
    </row>
    <row r="5" spans="1:9" ht="12.75">
      <c r="A5" s="13" t="s">
        <v>83</v>
      </c>
      <c r="B5" s="14" t="s">
        <v>146</v>
      </c>
      <c r="C5" s="15">
        <v>416600.8</v>
      </c>
      <c r="D5" s="16"/>
      <c r="E5" s="15"/>
      <c r="F5" s="16"/>
      <c r="G5" s="15"/>
      <c r="H5" s="16"/>
      <c r="I5" s="17"/>
    </row>
    <row r="6" spans="1:9" ht="12.75">
      <c r="A6" s="13" t="s">
        <v>147</v>
      </c>
      <c r="B6" s="14" t="s">
        <v>148</v>
      </c>
      <c r="C6" s="15">
        <v>57721</v>
      </c>
      <c r="D6" s="16"/>
      <c r="E6" s="15"/>
      <c r="F6" s="16"/>
      <c r="G6" s="15"/>
      <c r="H6" s="16"/>
      <c r="I6" s="17"/>
    </row>
    <row r="7" spans="1:9" ht="12.75">
      <c r="A7" s="13" t="s">
        <v>87</v>
      </c>
      <c r="B7" s="14" t="s">
        <v>149</v>
      </c>
      <c r="C7" s="15">
        <v>23516.2</v>
      </c>
      <c r="D7" s="16"/>
      <c r="E7" s="15"/>
      <c r="F7" s="16"/>
      <c r="G7" s="15"/>
      <c r="H7" s="16"/>
      <c r="I7" s="17"/>
    </row>
    <row r="8" spans="1:9" ht="12.75">
      <c r="A8" s="13" t="s">
        <v>89</v>
      </c>
      <c r="B8" s="14" t="s">
        <v>150</v>
      </c>
      <c r="C8" s="15">
        <v>32918</v>
      </c>
      <c r="D8" s="16"/>
      <c r="E8" s="15"/>
      <c r="F8" s="16"/>
      <c r="G8" s="15"/>
      <c r="H8" s="16"/>
      <c r="I8" s="17"/>
    </row>
    <row r="9" spans="1:9" ht="12.75">
      <c r="A9" s="13" t="s">
        <v>91</v>
      </c>
      <c r="B9" s="14" t="s">
        <v>151</v>
      </c>
      <c r="C9" s="15">
        <v>115544</v>
      </c>
      <c r="D9" s="16"/>
      <c r="E9" s="15"/>
      <c r="F9" s="16"/>
      <c r="G9" s="15"/>
      <c r="H9" s="16"/>
      <c r="I9" s="17"/>
    </row>
    <row r="10" spans="1:9" ht="12.75">
      <c r="A10" s="13" t="s">
        <v>93</v>
      </c>
      <c r="B10" s="14" t="s">
        <v>152</v>
      </c>
      <c r="C10" s="15">
        <v>1113471.1</v>
      </c>
      <c r="D10" s="16"/>
      <c r="E10" s="15"/>
      <c r="F10" s="16"/>
      <c r="G10" s="15"/>
      <c r="H10" s="16"/>
      <c r="I10" s="17"/>
    </row>
    <row r="11" spans="1:9" ht="12.75">
      <c r="A11" s="13" t="s">
        <v>96</v>
      </c>
      <c r="B11" s="14" t="s">
        <v>153</v>
      </c>
      <c r="C11" s="15">
        <v>116484.5</v>
      </c>
      <c r="D11" s="16"/>
      <c r="E11" s="15"/>
      <c r="F11" s="16"/>
      <c r="G11" s="15"/>
      <c r="H11" s="16"/>
      <c r="I11" s="17"/>
    </row>
    <row r="12" spans="1:9" ht="12.75">
      <c r="A12" s="13">
        <v>389</v>
      </c>
      <c r="B12" s="14" t="s">
        <v>154</v>
      </c>
      <c r="C12" s="15">
        <v>0</v>
      </c>
      <c r="D12" s="43"/>
      <c r="E12" s="15"/>
      <c r="F12" s="43"/>
      <c r="G12" s="15"/>
      <c r="H12" s="43"/>
      <c r="I12" s="17"/>
    </row>
    <row r="13" spans="1:9" ht="12.75">
      <c r="A13" s="18" t="s">
        <v>99</v>
      </c>
      <c r="B13" s="19" t="s">
        <v>155</v>
      </c>
      <c r="C13" s="20">
        <v>26311.1</v>
      </c>
      <c r="D13" s="43"/>
      <c r="E13" s="20"/>
      <c r="F13" s="43"/>
      <c r="G13" s="20"/>
      <c r="H13" s="43"/>
      <c r="I13" s="21"/>
    </row>
    <row r="14" spans="1:9" ht="12.75">
      <c r="A14" s="22" t="s">
        <v>101</v>
      </c>
      <c r="B14" s="23" t="s">
        <v>156</v>
      </c>
      <c r="C14" s="24">
        <v>3217975.5</v>
      </c>
      <c r="D14" s="25"/>
      <c r="E14" s="24"/>
      <c r="F14" s="25"/>
      <c r="G14" s="24"/>
      <c r="H14" s="25"/>
      <c r="I14" s="26"/>
    </row>
    <row r="15" spans="1:9" ht="12.75">
      <c r="A15" s="27" t="s">
        <v>103</v>
      </c>
      <c r="B15" s="28" t="s">
        <v>157</v>
      </c>
      <c r="C15" s="10">
        <v>962430.3</v>
      </c>
      <c r="D15" s="16"/>
      <c r="E15" s="10"/>
      <c r="F15" s="16"/>
      <c r="G15" s="10"/>
      <c r="H15" s="16"/>
      <c r="I15" s="12"/>
    </row>
    <row r="16" spans="1:9" ht="12.75">
      <c r="A16" s="8" t="s">
        <v>105</v>
      </c>
      <c r="B16" s="29" t="s">
        <v>158</v>
      </c>
      <c r="C16" s="15">
        <v>93210.6</v>
      </c>
      <c r="D16" s="16"/>
      <c r="E16" s="15"/>
      <c r="F16" s="16"/>
      <c r="G16" s="15"/>
      <c r="H16" s="16"/>
      <c r="I16" s="17"/>
    </row>
    <row r="17" spans="1:9" ht="12.75">
      <c r="A17" s="8" t="s">
        <v>107</v>
      </c>
      <c r="B17" s="29" t="s">
        <v>159</v>
      </c>
      <c r="C17" s="15">
        <v>146156.2</v>
      </c>
      <c r="D17" s="16"/>
      <c r="E17" s="15"/>
      <c r="F17" s="16"/>
      <c r="G17" s="15"/>
      <c r="H17" s="16"/>
      <c r="I17" s="17"/>
    </row>
    <row r="18" spans="1:9" ht="12.75">
      <c r="A18" s="8" t="s">
        <v>109</v>
      </c>
      <c r="B18" s="29" t="s">
        <v>160</v>
      </c>
      <c r="C18" s="15">
        <v>462122.1</v>
      </c>
      <c r="D18" s="16"/>
      <c r="E18" s="15"/>
      <c r="F18" s="16"/>
      <c r="G18" s="15"/>
      <c r="H18" s="16"/>
      <c r="I18" s="17"/>
    </row>
    <row r="19" spans="1:9" ht="12.75">
      <c r="A19" s="8" t="s">
        <v>111</v>
      </c>
      <c r="B19" s="29" t="s">
        <v>152</v>
      </c>
      <c r="C19" s="15">
        <v>1468968.9</v>
      </c>
      <c r="D19" s="16"/>
      <c r="E19" s="15"/>
      <c r="F19" s="16"/>
      <c r="G19" s="15"/>
      <c r="H19" s="16"/>
      <c r="I19" s="17"/>
    </row>
    <row r="20" spans="1:9" ht="12.75">
      <c r="A20" s="58" t="s">
        <v>113</v>
      </c>
      <c r="B20" s="29" t="s">
        <v>161</v>
      </c>
      <c r="C20" s="15">
        <v>62629.9</v>
      </c>
      <c r="D20" s="16"/>
      <c r="E20" s="15"/>
      <c r="F20" s="16"/>
      <c r="G20" s="15"/>
      <c r="H20" s="16"/>
      <c r="I20" s="17"/>
    </row>
    <row r="21" spans="1:9" ht="12.75">
      <c r="A21" s="141">
        <v>489</v>
      </c>
      <c r="B21" s="29" t="s">
        <v>115</v>
      </c>
      <c r="C21" s="15">
        <v>500</v>
      </c>
      <c r="D21" s="16"/>
      <c r="E21" s="15"/>
      <c r="F21" s="16"/>
      <c r="G21" s="15"/>
      <c r="H21" s="16"/>
      <c r="I21" s="17"/>
    </row>
    <row r="22" spans="1:9" ht="12.75">
      <c r="A22" s="30" t="s">
        <v>116</v>
      </c>
      <c r="B22" s="31" t="s">
        <v>155</v>
      </c>
      <c r="C22" s="20">
        <v>26311.1</v>
      </c>
      <c r="D22" s="16"/>
      <c r="E22" s="20"/>
      <c r="F22" s="16"/>
      <c r="G22" s="20"/>
      <c r="H22" s="16"/>
      <c r="I22" s="21"/>
    </row>
    <row r="23" spans="1:9" ht="12.75">
      <c r="A23" s="50" t="s">
        <v>118</v>
      </c>
      <c r="B23" s="51" t="s">
        <v>163</v>
      </c>
      <c r="C23" s="24">
        <v>3222329.1</v>
      </c>
      <c r="D23" s="52"/>
      <c r="E23" s="24"/>
      <c r="F23" s="52"/>
      <c r="G23" s="24"/>
      <c r="H23" s="53"/>
      <c r="I23" s="26"/>
    </row>
    <row r="24" spans="1:9" ht="12.75">
      <c r="A24" s="49" t="s">
        <v>120</v>
      </c>
      <c r="B24" s="32" t="s">
        <v>164</v>
      </c>
      <c r="C24" s="33">
        <v>4353.600000000559</v>
      </c>
      <c r="D24" s="118"/>
      <c r="E24" s="33"/>
      <c r="F24" s="118"/>
      <c r="G24" s="34"/>
      <c r="H24" s="119"/>
      <c r="I24" s="35"/>
    </row>
    <row r="25" spans="1:9" ht="12.75">
      <c r="A25" s="122">
        <v>0</v>
      </c>
      <c r="B25" s="28" t="s">
        <v>165</v>
      </c>
      <c r="C25" s="120">
        <v>0</v>
      </c>
      <c r="D25" s="125"/>
      <c r="E25" s="120"/>
      <c r="F25" s="125"/>
      <c r="G25" s="120"/>
      <c r="H25" s="120"/>
      <c r="I25" s="121"/>
    </row>
    <row r="26" spans="1:9" ht="12.75">
      <c r="A26" s="58" t="s">
        <v>123</v>
      </c>
      <c r="B26" s="29" t="s">
        <v>166</v>
      </c>
      <c r="C26" s="15">
        <v>118600.3</v>
      </c>
      <c r="D26" s="16"/>
      <c r="E26" s="15"/>
      <c r="F26" s="16"/>
      <c r="G26" s="15"/>
      <c r="H26" s="16"/>
      <c r="I26" s="17"/>
    </row>
    <row r="27" spans="1:9" ht="12.75">
      <c r="A27" s="58" t="s">
        <v>125</v>
      </c>
      <c r="B27" s="29" t="s">
        <v>167</v>
      </c>
      <c r="C27" s="15">
        <v>40966.8</v>
      </c>
      <c r="D27" s="16"/>
      <c r="E27" s="15"/>
      <c r="F27" s="16"/>
      <c r="G27" s="15"/>
      <c r="H27" s="16"/>
      <c r="I27" s="17"/>
    </row>
    <row r="28" spans="1:9" ht="12.75">
      <c r="A28" s="8" t="s">
        <v>127</v>
      </c>
      <c r="B28" s="29" t="s">
        <v>168</v>
      </c>
      <c r="C28" s="15">
        <v>59670</v>
      </c>
      <c r="D28" s="16"/>
      <c r="E28" s="15"/>
      <c r="F28" s="16"/>
      <c r="G28" s="15"/>
      <c r="H28" s="16"/>
      <c r="I28" s="17"/>
    </row>
    <row r="29" spans="1:9" ht="12.75">
      <c r="A29" s="50" t="s">
        <v>129</v>
      </c>
      <c r="B29" s="51" t="s">
        <v>169</v>
      </c>
      <c r="C29" s="24">
        <v>219237.1</v>
      </c>
      <c r="D29" s="53"/>
      <c r="E29" s="24"/>
      <c r="F29" s="53"/>
      <c r="G29" s="24"/>
      <c r="H29" s="53"/>
      <c r="I29" s="26"/>
    </row>
    <row r="30" spans="1:9" ht="12.75">
      <c r="A30" s="8" t="s">
        <v>131</v>
      </c>
      <c r="B30" s="29" t="s">
        <v>170</v>
      </c>
      <c r="C30" s="15">
        <v>0</v>
      </c>
      <c r="D30" s="16"/>
      <c r="E30" s="15"/>
      <c r="F30" s="16"/>
      <c r="G30" s="15"/>
      <c r="H30" s="16"/>
      <c r="I30" s="17"/>
    </row>
    <row r="31" spans="1:9" ht="12.75">
      <c r="A31" s="8" t="s">
        <v>133</v>
      </c>
      <c r="B31" s="29" t="s">
        <v>171</v>
      </c>
      <c r="C31" s="15">
        <v>74867.7</v>
      </c>
      <c r="D31" s="16"/>
      <c r="E31" s="15"/>
      <c r="F31" s="16"/>
      <c r="G31" s="15"/>
      <c r="H31" s="16"/>
      <c r="I31" s="17"/>
    </row>
    <row r="32" spans="1:9" ht="12.75">
      <c r="A32" s="50" t="s">
        <v>135</v>
      </c>
      <c r="B32" s="51" t="s">
        <v>172</v>
      </c>
      <c r="C32" s="24">
        <v>74867.7</v>
      </c>
      <c r="D32" s="53"/>
      <c r="E32" s="24"/>
      <c r="F32" s="53"/>
      <c r="G32" s="24"/>
      <c r="H32" s="53"/>
      <c r="I32" s="26"/>
    </row>
    <row r="33" spans="1:9" ht="12.75">
      <c r="A33" s="36" t="s">
        <v>137</v>
      </c>
      <c r="B33" s="37" t="s">
        <v>16</v>
      </c>
      <c r="C33" s="38">
        <v>144369.4</v>
      </c>
      <c r="D33" s="39"/>
      <c r="E33" s="38"/>
      <c r="F33" s="39"/>
      <c r="G33" s="38"/>
      <c r="H33" s="39"/>
      <c r="I33" s="40"/>
    </row>
    <row r="34" spans="1:9" ht="12.75">
      <c r="A34" s="113" t="s">
        <v>2</v>
      </c>
      <c r="B34" s="29" t="s">
        <v>173</v>
      </c>
      <c r="C34" s="15">
        <v>119397.60000000056</v>
      </c>
      <c r="D34" s="16"/>
      <c r="E34" s="15"/>
      <c r="F34" s="16"/>
      <c r="G34" s="15"/>
      <c r="H34" s="16"/>
      <c r="I34" s="17"/>
    </row>
    <row r="35" spans="1:9" ht="12.75">
      <c r="A35" s="113" t="s">
        <v>2</v>
      </c>
      <c r="B35" s="29" t="s">
        <v>174</v>
      </c>
      <c r="C35" s="15">
        <v>-24971.799999999464</v>
      </c>
      <c r="D35" s="16"/>
      <c r="E35" s="15"/>
      <c r="F35" s="16"/>
      <c r="G35" s="15"/>
      <c r="H35" s="16"/>
      <c r="I35" s="17"/>
    </row>
    <row r="36" spans="1:9" ht="12.75">
      <c r="A36" s="123" t="s">
        <v>2</v>
      </c>
      <c r="B36" s="31" t="s">
        <v>175</v>
      </c>
      <c r="C36" s="20">
        <v>3145955</v>
      </c>
      <c r="D36" s="111"/>
      <c r="E36" s="20"/>
      <c r="F36" s="111"/>
      <c r="G36" s="20"/>
      <c r="H36" s="111"/>
      <c r="I36" s="21"/>
    </row>
    <row r="37" spans="1:9" ht="12.75">
      <c r="A37" s="123" t="s">
        <v>2</v>
      </c>
      <c r="B37" s="31" t="s">
        <v>33</v>
      </c>
      <c r="C37" s="64">
        <v>0.827028442315342</v>
      </c>
      <c r="D37" s="124"/>
      <c r="E37" s="41"/>
      <c r="F37" s="124"/>
      <c r="G37" s="41"/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71093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216" t="s">
        <v>141</v>
      </c>
      <c r="B1" s="217" t="s">
        <v>338</v>
      </c>
      <c r="C1" s="217" t="s">
        <v>13</v>
      </c>
      <c r="D1" s="220" t="s">
        <v>50</v>
      </c>
      <c r="E1" s="219" t="s">
        <v>47</v>
      </c>
      <c r="F1" s="220" t="s">
        <v>50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339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340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145</v>
      </c>
      <c r="D4" s="233"/>
      <c r="E4" s="233">
        <v>1441689.4</v>
      </c>
      <c r="F4" s="233">
        <v>1442602</v>
      </c>
      <c r="G4" s="233">
        <v>1487746.86</v>
      </c>
    </row>
    <row r="5" spans="1:7" s="234" customFormat="1" ht="12.75" customHeight="1">
      <c r="A5" s="235">
        <v>31</v>
      </c>
      <c r="B5" s="235"/>
      <c r="C5" s="236" t="s">
        <v>341</v>
      </c>
      <c r="D5" s="238"/>
      <c r="E5" s="238">
        <v>446689.4</v>
      </c>
      <c r="F5" s="238">
        <v>446295.5</v>
      </c>
      <c r="G5" s="238">
        <v>442640</v>
      </c>
    </row>
    <row r="6" spans="1:7" s="234" customFormat="1" ht="12.75" customHeight="1">
      <c r="A6" s="235">
        <v>33</v>
      </c>
      <c r="B6" s="235"/>
      <c r="C6" s="236" t="s">
        <v>342</v>
      </c>
      <c r="D6" s="237"/>
      <c r="E6" s="237">
        <v>78578.3</v>
      </c>
      <c r="F6" s="237">
        <v>94256.1</v>
      </c>
      <c r="G6" s="237">
        <v>80394.22</v>
      </c>
    </row>
    <row r="7" spans="1:7" s="234" customFormat="1" ht="12.75" customHeight="1">
      <c r="A7" s="235">
        <v>35</v>
      </c>
      <c r="B7" s="235"/>
      <c r="C7" s="236" t="s">
        <v>343</v>
      </c>
      <c r="D7" s="237"/>
      <c r="E7" s="237">
        <v>34168.7</v>
      </c>
      <c r="F7" s="237">
        <v>69046</v>
      </c>
      <c r="G7" s="237">
        <v>33460.2</v>
      </c>
    </row>
    <row r="8" spans="1:7" s="243" customFormat="1" ht="25.5">
      <c r="A8" s="239" t="s">
        <v>344</v>
      </c>
      <c r="B8" s="239"/>
      <c r="C8" s="240" t="s">
        <v>345</v>
      </c>
      <c r="D8" s="242"/>
      <c r="E8" s="241">
        <v>34168.7</v>
      </c>
      <c r="F8" s="241">
        <v>69046</v>
      </c>
      <c r="G8" s="241">
        <v>33460.2</v>
      </c>
    </row>
    <row r="9" spans="1:7" s="234" customFormat="1" ht="12.75" customHeight="1">
      <c r="A9" s="235">
        <v>36</v>
      </c>
      <c r="B9" s="235"/>
      <c r="C9" s="236" t="s">
        <v>346</v>
      </c>
      <c r="D9" s="263"/>
      <c r="E9" s="262">
        <v>1024566.4</v>
      </c>
      <c r="F9" s="263">
        <v>1019332.8</v>
      </c>
      <c r="G9" s="262">
        <v>1092659.9</v>
      </c>
    </row>
    <row r="10" spans="1:7" s="246" customFormat="1" ht="26.25" customHeight="1">
      <c r="A10" s="239" t="s">
        <v>347</v>
      </c>
      <c r="B10" s="239"/>
      <c r="C10" s="240" t="s">
        <v>348</v>
      </c>
      <c r="D10" s="242"/>
      <c r="E10" s="241">
        <v>44409.7</v>
      </c>
      <c r="F10" s="242">
        <v>55924.1</v>
      </c>
      <c r="G10" s="241">
        <v>43532.38</v>
      </c>
    </row>
    <row r="11" spans="1:7" s="248" customFormat="1" ht="12.75">
      <c r="A11" s="235">
        <v>37</v>
      </c>
      <c r="B11" s="235"/>
      <c r="C11" s="236" t="s">
        <v>349</v>
      </c>
      <c r="D11" s="255"/>
      <c r="E11" s="237">
        <v>237209.4</v>
      </c>
      <c r="F11" s="255">
        <v>221987.1</v>
      </c>
      <c r="G11" s="237">
        <v>227488.43</v>
      </c>
    </row>
    <row r="12" spans="1:7" s="234" customFormat="1" ht="12.75" customHeight="1">
      <c r="A12" s="235">
        <v>39</v>
      </c>
      <c r="B12" s="235"/>
      <c r="C12" s="236" t="s">
        <v>155</v>
      </c>
      <c r="D12" s="244"/>
      <c r="E12" s="237">
        <v>29108.2</v>
      </c>
      <c r="F12" s="244">
        <v>28468.3</v>
      </c>
      <c r="G12" s="237">
        <v>231835.26</v>
      </c>
    </row>
    <row r="13" spans="1:7" ht="12.75" customHeight="1">
      <c r="A13" s="249"/>
      <c r="B13" s="249"/>
      <c r="C13" s="250" t="s">
        <v>350</v>
      </c>
      <c r="D13" s="251">
        <f>D4+D5+D6+D7+D9+D11+D12</f>
        <v>0</v>
      </c>
      <c r="E13" s="251">
        <f>E4+E5+E6+E7+E9+E11+E12</f>
        <v>3292009.8</v>
      </c>
      <c r="F13" s="251">
        <f>F4+F5+F6+F7+F9+F11+F12</f>
        <v>3321987.8000000003</v>
      </c>
      <c r="G13" s="251">
        <f>G4+G5+G6+G7+G9+G11+G12</f>
        <v>3596224.87</v>
      </c>
    </row>
    <row r="14" spans="1:7" s="234" customFormat="1" ht="12.75" customHeight="1">
      <c r="A14" s="252">
        <v>40</v>
      </c>
      <c r="B14" s="235"/>
      <c r="C14" s="236" t="s">
        <v>351</v>
      </c>
      <c r="D14" s="244"/>
      <c r="E14" s="237">
        <v>1060869.5</v>
      </c>
      <c r="F14" s="244">
        <v>1127320.2</v>
      </c>
      <c r="G14" s="237">
        <v>1124314</v>
      </c>
    </row>
    <row r="15" spans="1:7" s="253" customFormat="1" ht="12.75" customHeight="1">
      <c r="A15" s="235">
        <v>41</v>
      </c>
      <c r="B15" s="235"/>
      <c r="C15" s="236" t="s">
        <v>352</v>
      </c>
      <c r="D15" s="244"/>
      <c r="E15" s="237">
        <v>83176.3</v>
      </c>
      <c r="F15" s="244">
        <v>85596.3</v>
      </c>
      <c r="G15" s="237">
        <v>57441.57</v>
      </c>
    </row>
    <row r="16" spans="1:7" s="234" customFormat="1" ht="12.75" customHeight="1">
      <c r="A16" s="254">
        <v>42</v>
      </c>
      <c r="B16" s="254"/>
      <c r="C16" s="236" t="s">
        <v>353</v>
      </c>
      <c r="D16" s="244"/>
      <c r="E16" s="237">
        <v>420832.3</v>
      </c>
      <c r="F16" s="244">
        <v>453492.6</v>
      </c>
      <c r="G16" s="237">
        <v>475229.01</v>
      </c>
    </row>
    <row r="17" spans="1:7" s="256" customFormat="1" ht="12.75" customHeight="1">
      <c r="A17" s="235">
        <v>43</v>
      </c>
      <c r="B17" s="235"/>
      <c r="C17" s="236" t="s">
        <v>354</v>
      </c>
      <c r="D17" s="255"/>
      <c r="E17" s="247">
        <v>9203.8</v>
      </c>
      <c r="F17" s="255">
        <v>9036.5</v>
      </c>
      <c r="G17" s="247">
        <v>9357.4</v>
      </c>
    </row>
    <row r="18" spans="1:7" s="234" customFormat="1" ht="12.75" customHeight="1">
      <c r="A18" s="235">
        <v>45</v>
      </c>
      <c r="B18" s="235"/>
      <c r="C18" s="236" t="s">
        <v>355</v>
      </c>
      <c r="D18" s="244"/>
      <c r="E18" s="237">
        <v>54644.6</v>
      </c>
      <c r="F18" s="244">
        <v>78738.9</v>
      </c>
      <c r="G18" s="237">
        <v>63406.29</v>
      </c>
    </row>
    <row r="19" spans="1:7" s="243" customFormat="1" ht="25.5">
      <c r="A19" s="239" t="s">
        <v>356</v>
      </c>
      <c r="B19" s="239"/>
      <c r="C19" s="240" t="s">
        <v>357</v>
      </c>
      <c r="D19" s="242"/>
      <c r="E19" s="241">
        <v>54644.6</v>
      </c>
      <c r="F19" s="241">
        <v>78738.9</v>
      </c>
      <c r="G19" s="241">
        <v>63406.29</v>
      </c>
    </row>
    <row r="20" spans="1:7" s="258" customFormat="1" ht="12.75" customHeight="1">
      <c r="A20" s="235">
        <v>46</v>
      </c>
      <c r="B20" s="235"/>
      <c r="C20" s="236" t="s">
        <v>358</v>
      </c>
      <c r="D20" s="257"/>
      <c r="E20" s="257">
        <v>1332418.9</v>
      </c>
      <c r="F20" s="257">
        <v>1347058.9</v>
      </c>
      <c r="G20" s="257">
        <v>1343703.74</v>
      </c>
    </row>
    <row r="21" spans="1:7" s="243" customFormat="1" ht="12.75" customHeight="1">
      <c r="A21" s="259" t="s">
        <v>359</v>
      </c>
      <c r="B21" s="260"/>
      <c r="C21" s="261" t="s">
        <v>360</v>
      </c>
      <c r="D21" s="263"/>
      <c r="E21" s="257"/>
      <c r="F21" s="263"/>
      <c r="G21" s="257">
        <v>0</v>
      </c>
    </row>
    <row r="22" spans="1:7" s="234" customFormat="1" ht="15" customHeight="1">
      <c r="A22" s="235">
        <v>47</v>
      </c>
      <c r="B22" s="235"/>
      <c r="C22" s="236" t="s">
        <v>349</v>
      </c>
      <c r="D22" s="244"/>
      <c r="E22" s="257">
        <v>237209.4</v>
      </c>
      <c r="F22" s="244">
        <v>222129.6</v>
      </c>
      <c r="G22" s="257">
        <v>227488.43</v>
      </c>
    </row>
    <row r="23" spans="1:7" s="234" customFormat="1" ht="15" customHeight="1">
      <c r="A23" s="235">
        <v>49</v>
      </c>
      <c r="B23" s="235"/>
      <c r="C23" s="236" t="s">
        <v>155</v>
      </c>
      <c r="D23" s="244"/>
      <c r="E23" s="237">
        <v>29108.2</v>
      </c>
      <c r="F23" s="244">
        <v>28468.3</v>
      </c>
      <c r="G23" s="237">
        <v>231835.26</v>
      </c>
    </row>
    <row r="24" spans="1:7" s="265" customFormat="1" ht="13.5" customHeight="1">
      <c r="A24" s="249"/>
      <c r="B24" s="264"/>
      <c r="C24" s="250" t="s">
        <v>361</v>
      </c>
      <c r="D24" s="251">
        <f>D14+D15+D16+D17+D18+D20+D22+D23</f>
        <v>0</v>
      </c>
      <c r="E24" s="251">
        <f>E14+E15+E16+E17+E18+E20+E22+E23</f>
        <v>3227463.0000000005</v>
      </c>
      <c r="F24" s="251">
        <f>F14+F15+F16+F17+F18+F20+F22+F23</f>
        <v>3351841.3</v>
      </c>
      <c r="G24" s="251">
        <f>G14+G15+G16+G17+G18+G20+G22+G23</f>
        <v>3532775.7</v>
      </c>
    </row>
    <row r="25" spans="1:7" s="267" customFormat="1" ht="15" customHeight="1">
      <c r="A25" s="249"/>
      <c r="B25" s="264"/>
      <c r="C25" s="250" t="s">
        <v>362</v>
      </c>
      <c r="D25" s="266">
        <f>D24-D13</f>
        <v>0</v>
      </c>
      <c r="E25" s="266">
        <f>E24-E13</f>
        <v>-64546.79999999935</v>
      </c>
      <c r="F25" s="266">
        <f>F24-F13</f>
        <v>29853.499999999534</v>
      </c>
      <c r="G25" s="266">
        <f>G24-G13</f>
        <v>-63449.169999999925</v>
      </c>
    </row>
    <row r="26" spans="1:7" s="234" customFormat="1" ht="15" customHeight="1">
      <c r="A26" s="235">
        <v>34</v>
      </c>
      <c r="B26" s="235"/>
      <c r="C26" s="236" t="s">
        <v>363</v>
      </c>
      <c r="D26" s="244"/>
      <c r="E26" s="237">
        <v>23625.4</v>
      </c>
      <c r="F26" s="244">
        <v>22463</v>
      </c>
      <c r="G26" s="237">
        <v>17036</v>
      </c>
    </row>
    <row r="27" spans="1:7" s="243" customFormat="1" ht="15" customHeight="1">
      <c r="A27" s="259" t="s">
        <v>364</v>
      </c>
      <c r="B27" s="260"/>
      <c r="C27" s="261" t="s">
        <v>365</v>
      </c>
      <c r="D27" s="263"/>
      <c r="E27" s="262">
        <v>22905.4</v>
      </c>
      <c r="F27" s="263">
        <v>22136</v>
      </c>
      <c r="G27" s="262">
        <v>17000</v>
      </c>
    </row>
    <row r="28" spans="1:7" s="234" customFormat="1" ht="15" customHeight="1">
      <c r="A28" s="235">
        <v>440</v>
      </c>
      <c r="B28" s="235"/>
      <c r="C28" s="236" t="s">
        <v>366</v>
      </c>
      <c r="D28" s="244"/>
      <c r="E28" s="237">
        <v>25348.7</v>
      </c>
      <c r="F28" s="244">
        <v>30399</v>
      </c>
      <c r="G28" s="237">
        <v>22804.45</v>
      </c>
    </row>
    <row r="29" spans="1:7" s="234" customFormat="1" ht="15" customHeight="1">
      <c r="A29" s="235">
        <v>441</v>
      </c>
      <c r="B29" s="235"/>
      <c r="C29" s="236" t="s">
        <v>367</v>
      </c>
      <c r="D29" s="244"/>
      <c r="E29" s="237">
        <v>600</v>
      </c>
      <c r="F29" s="244">
        <v>1338</v>
      </c>
      <c r="G29" s="237">
        <v>0</v>
      </c>
    </row>
    <row r="30" spans="1:7" s="234" customFormat="1" ht="15" customHeight="1">
      <c r="A30" s="235">
        <v>442</v>
      </c>
      <c r="B30" s="235"/>
      <c r="C30" s="236" t="s">
        <v>368</v>
      </c>
      <c r="D30" s="244"/>
      <c r="E30" s="237">
        <v>571.6</v>
      </c>
      <c r="F30" s="244">
        <v>908</v>
      </c>
      <c r="G30" s="237">
        <v>1063.03</v>
      </c>
    </row>
    <row r="31" spans="1:7" s="234" customFormat="1" ht="15" customHeight="1">
      <c r="A31" s="235">
        <v>443</v>
      </c>
      <c r="B31" s="235"/>
      <c r="C31" s="236" t="s">
        <v>369</v>
      </c>
      <c r="D31" s="244"/>
      <c r="E31" s="237">
        <v>0</v>
      </c>
      <c r="F31" s="244">
        <v>0</v>
      </c>
      <c r="G31" s="237">
        <v>0</v>
      </c>
    </row>
    <row r="32" spans="1:7" s="234" customFormat="1" ht="15" customHeight="1">
      <c r="A32" s="235">
        <v>444</v>
      </c>
      <c r="B32" s="235"/>
      <c r="C32" s="236" t="s">
        <v>370</v>
      </c>
      <c r="D32" s="244"/>
      <c r="E32" s="237">
        <v>0</v>
      </c>
      <c r="F32" s="244">
        <v>0</v>
      </c>
      <c r="G32" s="237">
        <v>0</v>
      </c>
    </row>
    <row r="33" spans="1:7" s="234" customFormat="1" ht="15" customHeight="1">
      <c r="A33" s="235">
        <v>445</v>
      </c>
      <c r="B33" s="235"/>
      <c r="C33" s="236" t="s">
        <v>371</v>
      </c>
      <c r="D33" s="244"/>
      <c r="E33" s="237">
        <v>1617</v>
      </c>
      <c r="F33" s="244">
        <v>1600</v>
      </c>
      <c r="G33" s="237">
        <v>1609.4</v>
      </c>
    </row>
    <row r="34" spans="1:7" s="234" customFormat="1" ht="15" customHeight="1">
      <c r="A34" s="235">
        <v>446</v>
      </c>
      <c r="B34" s="235"/>
      <c r="C34" s="236" t="s">
        <v>372</v>
      </c>
      <c r="D34" s="244"/>
      <c r="E34" s="237">
        <v>51215</v>
      </c>
      <c r="F34" s="244">
        <v>51272</v>
      </c>
      <c r="G34" s="237">
        <v>47265</v>
      </c>
    </row>
    <row r="35" spans="1:7" s="234" customFormat="1" ht="15" customHeight="1">
      <c r="A35" s="235">
        <v>447</v>
      </c>
      <c r="B35" s="235"/>
      <c r="C35" s="236" t="s">
        <v>373</v>
      </c>
      <c r="D35" s="244"/>
      <c r="E35" s="237">
        <v>9581.2</v>
      </c>
      <c r="F35" s="244">
        <v>9881</v>
      </c>
      <c r="G35" s="237">
        <v>8754.47</v>
      </c>
    </row>
    <row r="36" spans="1:7" s="234" customFormat="1" ht="15" customHeight="1">
      <c r="A36" s="235">
        <v>448</v>
      </c>
      <c r="B36" s="235"/>
      <c r="C36" s="236" t="s">
        <v>374</v>
      </c>
      <c r="D36" s="244"/>
      <c r="E36" s="237">
        <v>0</v>
      </c>
      <c r="F36" s="244">
        <v>0</v>
      </c>
      <c r="G36" s="237">
        <v>0</v>
      </c>
    </row>
    <row r="37" spans="1:7" s="234" customFormat="1" ht="15" customHeight="1">
      <c r="A37" s="235">
        <v>449</v>
      </c>
      <c r="B37" s="235"/>
      <c r="C37" s="236" t="s">
        <v>375</v>
      </c>
      <c r="D37" s="244"/>
      <c r="E37" s="237">
        <v>0</v>
      </c>
      <c r="F37" s="244">
        <v>0</v>
      </c>
      <c r="G37" s="237">
        <v>0</v>
      </c>
    </row>
    <row r="38" spans="1:7" s="243" customFormat="1" ht="13.5" customHeight="1">
      <c r="A38" s="268" t="s">
        <v>376</v>
      </c>
      <c r="B38" s="261"/>
      <c r="C38" s="261" t="s">
        <v>377</v>
      </c>
      <c r="D38" s="263"/>
      <c r="E38" s="262">
        <v>0</v>
      </c>
      <c r="F38" s="263">
        <v>0</v>
      </c>
      <c r="G38" s="262">
        <v>0</v>
      </c>
    </row>
    <row r="39" spans="1:7" ht="15" customHeight="1">
      <c r="A39" s="264"/>
      <c r="B39" s="264"/>
      <c r="C39" s="250" t="s">
        <v>378</v>
      </c>
      <c r="D39" s="251">
        <f>(SUM(D28:D37))-D26</f>
        <v>0</v>
      </c>
      <c r="E39" s="251">
        <f>(SUM(E28:E37))-E26</f>
        <v>65308.1</v>
      </c>
      <c r="F39" s="251">
        <f>(SUM(F28:F37))-F26</f>
        <v>72935</v>
      </c>
      <c r="G39" s="251">
        <f>(SUM(G28:G37))-G26</f>
        <v>64460.350000000006</v>
      </c>
    </row>
    <row r="40" spans="1:7" ht="14.25" customHeight="1">
      <c r="A40" s="264"/>
      <c r="B40" s="264"/>
      <c r="C40" s="250" t="s">
        <v>379</v>
      </c>
      <c r="D40" s="251">
        <f>D39+D25</f>
        <v>0</v>
      </c>
      <c r="E40" s="251">
        <f>E39+E25</f>
        <v>761.3000000006505</v>
      </c>
      <c r="F40" s="251">
        <f>F39+F25</f>
        <v>102788.49999999953</v>
      </c>
      <c r="G40" s="251">
        <f>G39+G25</f>
        <v>1011.1800000000803</v>
      </c>
    </row>
    <row r="41" spans="1:7" s="234" customFormat="1" ht="15.75" customHeight="1">
      <c r="A41" s="254">
        <v>38</v>
      </c>
      <c r="B41" s="254"/>
      <c r="C41" s="236" t="s">
        <v>380</v>
      </c>
      <c r="D41" s="244"/>
      <c r="E41" s="237">
        <v>0</v>
      </c>
      <c r="F41" s="244">
        <v>100000</v>
      </c>
      <c r="G41" s="237">
        <v>0</v>
      </c>
    </row>
    <row r="42" spans="1:7" s="243" customFormat="1" ht="25.5">
      <c r="A42" s="239" t="s">
        <v>381</v>
      </c>
      <c r="B42" s="239"/>
      <c r="C42" s="240" t="s">
        <v>382</v>
      </c>
      <c r="D42" s="270"/>
      <c r="E42" s="269"/>
      <c r="F42" s="270"/>
      <c r="G42" s="269">
        <v>0</v>
      </c>
    </row>
    <row r="43" spans="1:7" s="243" customFormat="1" ht="25.5">
      <c r="A43" s="239" t="s">
        <v>383</v>
      </c>
      <c r="B43" s="239"/>
      <c r="C43" s="240" t="s">
        <v>384</v>
      </c>
      <c r="D43" s="270"/>
      <c r="E43" s="269"/>
      <c r="F43" s="270"/>
      <c r="G43" s="269">
        <v>0</v>
      </c>
    </row>
    <row r="44" spans="1:7" s="243" customFormat="1" ht="12.75">
      <c r="A44" s="259" t="s">
        <v>385</v>
      </c>
      <c r="B44" s="259"/>
      <c r="C44" s="261" t="s">
        <v>154</v>
      </c>
      <c r="D44" s="263"/>
      <c r="E44" s="262"/>
      <c r="F44" s="263">
        <v>100000</v>
      </c>
      <c r="G44" s="262">
        <v>0</v>
      </c>
    </row>
    <row r="45" spans="1:7" s="234" customFormat="1" ht="12.75">
      <c r="A45" s="235">
        <v>48</v>
      </c>
      <c r="B45" s="235"/>
      <c r="C45" s="236" t="s">
        <v>386</v>
      </c>
      <c r="D45" s="244"/>
      <c r="E45" s="237"/>
      <c r="F45" s="244"/>
      <c r="G45" s="237">
        <v>0</v>
      </c>
    </row>
    <row r="46" spans="1:7" s="374" customFormat="1" ht="25.5">
      <c r="A46" s="372" t="s">
        <v>387</v>
      </c>
      <c r="B46" s="373"/>
      <c r="C46" s="240" t="s">
        <v>388</v>
      </c>
      <c r="D46" s="270"/>
      <c r="E46" s="269"/>
      <c r="F46" s="270"/>
      <c r="G46" s="269">
        <v>0</v>
      </c>
    </row>
    <row r="47" spans="1:7" s="243" customFormat="1" ht="12.75">
      <c r="A47" s="259" t="s">
        <v>389</v>
      </c>
      <c r="B47" s="260"/>
      <c r="C47" s="261" t="s">
        <v>162</v>
      </c>
      <c r="D47" s="263"/>
      <c r="E47" s="262"/>
      <c r="F47" s="263"/>
      <c r="G47" s="262">
        <v>0</v>
      </c>
    </row>
    <row r="48" spans="1:7" ht="12.75">
      <c r="A48" s="249"/>
      <c r="B48" s="249"/>
      <c r="C48" s="250" t="s">
        <v>390</v>
      </c>
      <c r="D48" s="251">
        <f>D45-D41</f>
        <v>0</v>
      </c>
      <c r="E48" s="251">
        <f>E45-E41</f>
        <v>0</v>
      </c>
      <c r="F48" s="251">
        <f>F45-F41</f>
        <v>-100000</v>
      </c>
      <c r="G48" s="251">
        <f>G45-G41</f>
        <v>0</v>
      </c>
    </row>
    <row r="49" spans="1:7" ht="12.75">
      <c r="A49" s="271"/>
      <c r="B49" s="271"/>
      <c r="C49" s="250" t="s">
        <v>391</v>
      </c>
      <c r="D49" s="251">
        <f>D40+D48</f>
        <v>0</v>
      </c>
      <c r="E49" s="251">
        <f>E40+E48</f>
        <v>761.3000000006505</v>
      </c>
      <c r="F49" s="251">
        <f>F40+F48</f>
        <v>2788.4999999995343</v>
      </c>
      <c r="G49" s="251">
        <f>G40+G48</f>
        <v>1011.1800000000803</v>
      </c>
    </row>
    <row r="50" spans="1:7" ht="12.75">
      <c r="A50" s="272">
        <v>3</v>
      </c>
      <c r="B50" s="272"/>
      <c r="C50" s="273" t="s">
        <v>392</v>
      </c>
      <c r="D50" s="274">
        <f>D13+D26+D41</f>
        <v>0</v>
      </c>
      <c r="E50" s="274">
        <f>E13+E26+E41</f>
        <v>3315635.1999999997</v>
      </c>
      <c r="F50" s="274">
        <f>F13+F26+F41</f>
        <v>3444450.8000000003</v>
      </c>
      <c r="G50" s="274">
        <f>G13+G26+G41</f>
        <v>3613260.87</v>
      </c>
    </row>
    <row r="51" spans="1:7" ht="12.75">
      <c r="A51" s="272">
        <v>4</v>
      </c>
      <c r="B51" s="272"/>
      <c r="C51" s="273" t="s">
        <v>393</v>
      </c>
      <c r="D51" s="274">
        <f>D24+D28+D29+D30+D31+D32+D33+D34+D35+D36+D37+D45</f>
        <v>0</v>
      </c>
      <c r="E51" s="274">
        <f>E24+E28+E29+E30+E31+E32+E33+E34+E35+E36+E37+E45</f>
        <v>3316396.500000001</v>
      </c>
      <c r="F51" s="274">
        <f>F24+F28+F29+F30+F31+F32+F33+F34+F35+F36+F37+F45</f>
        <v>3447239.3</v>
      </c>
      <c r="G51" s="274">
        <f>G24+G28+G29+G30+G31+G32+G33+G34+G35+G36+G37+G45</f>
        <v>3614272.0500000003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394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395</v>
      </c>
      <c r="D54" s="282"/>
      <c r="E54" s="233">
        <v>206898</v>
      </c>
      <c r="F54" s="282">
        <v>242439</v>
      </c>
      <c r="G54" s="233">
        <v>158542.13</v>
      </c>
    </row>
    <row r="55" spans="1:7" s="234" customFormat="1" ht="12.75">
      <c r="A55" s="283" t="s">
        <v>396</v>
      </c>
      <c r="B55" s="284"/>
      <c r="C55" s="284" t="s">
        <v>397</v>
      </c>
      <c r="D55" s="287"/>
      <c r="E55" s="285">
        <v>16971</v>
      </c>
      <c r="F55" s="287">
        <v>32264</v>
      </c>
      <c r="G55" s="285">
        <v>16500</v>
      </c>
    </row>
    <row r="56" spans="1:7" s="234" customFormat="1" ht="12.75">
      <c r="A56" s="283" t="s">
        <v>398</v>
      </c>
      <c r="B56" s="284"/>
      <c r="C56" s="284" t="s">
        <v>399</v>
      </c>
      <c r="D56" s="287"/>
      <c r="E56" s="285">
        <v>200</v>
      </c>
      <c r="F56" s="287">
        <v>1983</v>
      </c>
      <c r="G56" s="285">
        <v>0</v>
      </c>
    </row>
    <row r="57" spans="1:7" s="234" customFormat="1" ht="12.75">
      <c r="A57" s="288">
        <v>57</v>
      </c>
      <c r="B57" s="289"/>
      <c r="C57" s="289" t="s">
        <v>400</v>
      </c>
      <c r="D57" s="290"/>
      <c r="E57" s="290">
        <v>12775</v>
      </c>
      <c r="F57" s="290">
        <v>22221</v>
      </c>
      <c r="G57" s="290">
        <v>13801.77</v>
      </c>
    </row>
    <row r="58" spans="1:7" s="234" customFormat="1" ht="12.75">
      <c r="A58" s="288">
        <v>58</v>
      </c>
      <c r="B58" s="289"/>
      <c r="C58" s="289" t="s">
        <v>401</v>
      </c>
      <c r="D58" s="244"/>
      <c r="E58" s="237">
        <v>0</v>
      </c>
      <c r="F58" s="244">
        <v>0</v>
      </c>
      <c r="G58" s="237">
        <v>0</v>
      </c>
    </row>
    <row r="59" spans="1:7" ht="12.75">
      <c r="A59" s="291">
        <v>5</v>
      </c>
      <c r="B59" s="292"/>
      <c r="C59" s="292" t="s">
        <v>402</v>
      </c>
      <c r="D59" s="293">
        <f>D54+D57+D58</f>
        <v>0</v>
      </c>
      <c r="E59" s="293">
        <f>E54+E57+E58</f>
        <v>219673</v>
      </c>
      <c r="F59" s="293">
        <f>F54+F57+F58</f>
        <v>264660</v>
      </c>
      <c r="G59" s="293">
        <f>G54+G57+G58</f>
        <v>172343.9</v>
      </c>
    </row>
    <row r="60" spans="1:7" s="234" customFormat="1" ht="12.75">
      <c r="A60" s="294" t="s">
        <v>261</v>
      </c>
      <c r="B60" s="295"/>
      <c r="C60" s="295" t="s">
        <v>403</v>
      </c>
      <c r="D60" s="237"/>
      <c r="E60" s="237">
        <v>61883</v>
      </c>
      <c r="F60" s="237">
        <v>64965</v>
      </c>
      <c r="G60" s="237">
        <v>37839.81</v>
      </c>
    </row>
    <row r="61" spans="1:7" s="234" customFormat="1" ht="12.75">
      <c r="A61" s="366" t="s">
        <v>404</v>
      </c>
      <c r="B61" s="367"/>
      <c r="C61" s="367" t="s">
        <v>405</v>
      </c>
      <c r="D61" s="262"/>
      <c r="E61" s="262">
        <v>7937</v>
      </c>
      <c r="F61" s="262">
        <v>7904</v>
      </c>
      <c r="G61" s="262"/>
    </row>
    <row r="62" spans="1:7" s="234" customFormat="1" ht="12.75">
      <c r="A62" s="366" t="s">
        <v>406</v>
      </c>
      <c r="B62" s="367"/>
      <c r="C62" s="367" t="s">
        <v>407</v>
      </c>
      <c r="D62" s="262"/>
      <c r="E62" s="262">
        <v>0</v>
      </c>
      <c r="F62" s="262">
        <v>0</v>
      </c>
      <c r="G62" s="262"/>
    </row>
    <row r="63" spans="1:7" s="234" customFormat="1" ht="12.75">
      <c r="A63" s="294">
        <v>67</v>
      </c>
      <c r="B63" s="295"/>
      <c r="C63" s="295" t="s">
        <v>400</v>
      </c>
      <c r="D63" s="244"/>
      <c r="E63" s="244">
        <v>12775</v>
      </c>
      <c r="F63" s="244">
        <v>22193</v>
      </c>
      <c r="G63" s="244">
        <v>13801.77</v>
      </c>
    </row>
    <row r="64" spans="1:7" s="234" customFormat="1" ht="12.75">
      <c r="A64" s="294">
        <v>68</v>
      </c>
      <c r="B64" s="295"/>
      <c r="C64" s="295" t="s">
        <v>408</v>
      </c>
      <c r="D64" s="237"/>
      <c r="E64" s="237">
        <v>0</v>
      </c>
      <c r="F64" s="237">
        <v>0</v>
      </c>
      <c r="G64" s="237"/>
    </row>
    <row r="65" spans="1:7" ht="12.75">
      <c r="A65" s="291">
        <v>6</v>
      </c>
      <c r="B65" s="292"/>
      <c r="C65" s="292" t="s">
        <v>409</v>
      </c>
      <c r="D65" s="293">
        <f>D60+D63+D64</f>
        <v>0</v>
      </c>
      <c r="E65" s="293">
        <f>E60+E63+E64</f>
        <v>74658</v>
      </c>
      <c r="F65" s="293">
        <f>F60+F63+F64</f>
        <v>87158</v>
      </c>
      <c r="G65" s="293">
        <f>G60+G63+G64</f>
        <v>51641.58</v>
      </c>
    </row>
    <row r="66" spans="1:7" ht="12.75">
      <c r="A66" s="296"/>
      <c r="B66" s="296"/>
      <c r="C66" s="292" t="s">
        <v>16</v>
      </c>
      <c r="D66" s="293">
        <f>D59-D65</f>
        <v>0</v>
      </c>
      <c r="E66" s="293">
        <f>E59-E65</f>
        <v>145015</v>
      </c>
      <c r="F66" s="293">
        <f>F59-F65</f>
        <v>177502</v>
      </c>
      <c r="G66" s="293">
        <f>G59-G65</f>
        <v>120702.31999999999</v>
      </c>
    </row>
    <row r="67" spans="1:7" ht="12.75">
      <c r="A67" s="289"/>
      <c r="B67" s="289"/>
      <c r="C67" s="297" t="s">
        <v>410</v>
      </c>
      <c r="D67" s="277"/>
      <c r="E67" s="277">
        <f>E66-E55-E56+E61+E62</f>
        <v>135781</v>
      </c>
      <c r="F67" s="277">
        <f>F66-F55-F56+F61+F62</f>
        <v>151159</v>
      </c>
      <c r="G67" s="277">
        <f>G66-G55-G56+G61+G62</f>
        <v>104202.31999999999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411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412</v>
      </c>
      <c r="D70" s="290"/>
      <c r="E70" s="290"/>
      <c r="F70" s="290">
        <v>2205667</v>
      </c>
      <c r="G70" s="290"/>
    </row>
    <row r="71" spans="1:7" s="301" customFormat="1" ht="12.75">
      <c r="A71" s="300">
        <v>14</v>
      </c>
      <c r="B71" s="300"/>
      <c r="C71" s="300" t="s">
        <v>413</v>
      </c>
      <c r="D71" s="290"/>
      <c r="E71" s="290"/>
      <c r="F71" s="290">
        <v>913500</v>
      </c>
      <c r="G71" s="290"/>
    </row>
    <row r="72" spans="1:7" s="301" customFormat="1" ht="12.75">
      <c r="A72" s="302" t="s">
        <v>414</v>
      </c>
      <c r="B72" s="302"/>
      <c r="C72" s="302" t="s">
        <v>397</v>
      </c>
      <c r="D72" s="287"/>
      <c r="E72" s="287"/>
      <c r="F72" s="287">
        <v>122037</v>
      </c>
      <c r="G72" s="287"/>
    </row>
    <row r="73" spans="1:7" s="301" customFormat="1" ht="12.75">
      <c r="A73" s="302" t="s">
        <v>415</v>
      </c>
      <c r="B73" s="302"/>
      <c r="C73" s="302" t="s">
        <v>416</v>
      </c>
      <c r="D73" s="287"/>
      <c r="E73" s="303"/>
      <c r="F73" s="287">
        <v>130845</v>
      </c>
      <c r="G73" s="303"/>
    </row>
    <row r="74" spans="1:7" s="230" customFormat="1" ht="12.75">
      <c r="A74" s="304">
        <v>1</v>
      </c>
      <c r="B74" s="305"/>
      <c r="C74" s="304" t="s">
        <v>417</v>
      </c>
      <c r="D74" s="306">
        <f>D70+D71</f>
        <v>0</v>
      </c>
      <c r="E74" s="306">
        <f>E70+E71</f>
        <v>0</v>
      </c>
      <c r="F74" s="306">
        <f>F70+F71</f>
        <v>3119167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418</v>
      </c>
      <c r="D76" s="290"/>
      <c r="E76" s="290"/>
      <c r="F76" s="290">
        <v>1463937</v>
      </c>
      <c r="G76" s="290"/>
    </row>
    <row r="77" spans="1:7" s="308" customFormat="1" ht="12.75">
      <c r="A77" s="307" t="s">
        <v>419</v>
      </c>
      <c r="B77" s="302"/>
      <c r="C77" s="302" t="s">
        <v>420</v>
      </c>
      <c r="D77" s="287"/>
      <c r="E77" s="287"/>
      <c r="F77" s="287">
        <v>483750</v>
      </c>
      <c r="G77" s="287"/>
    </row>
    <row r="78" spans="1:7" s="308" customFormat="1" ht="12.75">
      <c r="A78" s="307" t="s">
        <v>421</v>
      </c>
      <c r="B78" s="302"/>
      <c r="C78" s="302" t="s">
        <v>422</v>
      </c>
      <c r="D78" s="287"/>
      <c r="E78" s="287"/>
      <c r="F78" s="287"/>
      <c r="G78" s="287"/>
    </row>
    <row r="79" spans="1:7" s="308" customFormat="1" ht="12.75">
      <c r="A79" s="307" t="s">
        <v>423</v>
      </c>
      <c r="B79" s="302"/>
      <c r="C79" s="302" t="s">
        <v>424</v>
      </c>
      <c r="D79" s="287"/>
      <c r="E79" s="303"/>
      <c r="F79" s="287">
        <v>0</v>
      </c>
      <c r="G79" s="303"/>
    </row>
    <row r="80" spans="1:7" s="308" customFormat="1" ht="12.75">
      <c r="A80" s="307" t="s">
        <v>425</v>
      </c>
      <c r="B80" s="302"/>
      <c r="C80" s="302" t="s">
        <v>426</v>
      </c>
      <c r="D80" s="287"/>
      <c r="E80" s="303"/>
      <c r="F80" s="287">
        <v>420998</v>
      </c>
      <c r="G80" s="303"/>
    </row>
    <row r="81" spans="1:7" s="308" customFormat="1" ht="12.75">
      <c r="A81" s="307" t="s">
        <v>427</v>
      </c>
      <c r="B81" s="302"/>
      <c r="C81" s="302" t="s">
        <v>428</v>
      </c>
      <c r="D81" s="287">
        <v>0</v>
      </c>
      <c r="E81" s="303"/>
      <c r="F81" s="287">
        <v>0</v>
      </c>
      <c r="G81" s="303"/>
    </row>
    <row r="82" spans="1:7" s="301" customFormat="1" ht="12.75">
      <c r="A82" s="309">
        <v>29</v>
      </c>
      <c r="B82" s="300"/>
      <c r="C82" s="300" t="s">
        <v>429</v>
      </c>
      <c r="D82" s="290"/>
      <c r="E82" s="290"/>
      <c r="F82" s="290">
        <v>1655230</v>
      </c>
      <c r="G82" s="290"/>
    </row>
    <row r="83" spans="1:7" s="301" customFormat="1" ht="12.75">
      <c r="A83" s="307" t="s">
        <v>430</v>
      </c>
      <c r="B83" s="302"/>
      <c r="C83" s="302" t="s">
        <v>431</v>
      </c>
      <c r="D83" s="287"/>
      <c r="E83" s="287"/>
      <c r="F83" s="287"/>
      <c r="G83" s="287"/>
    </row>
    <row r="84" spans="1:7" s="230" customFormat="1" ht="12.75">
      <c r="A84" s="304">
        <v>2</v>
      </c>
      <c r="B84" s="305"/>
      <c r="C84" s="304" t="s">
        <v>432</v>
      </c>
      <c r="D84" s="306">
        <f>D76+D82</f>
        <v>0</v>
      </c>
      <c r="E84" s="306">
        <f>E76+E82</f>
        <v>0</v>
      </c>
      <c r="F84" s="306">
        <f>F76+F82</f>
        <v>3119167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433</v>
      </c>
      <c r="B86" s="311"/>
      <c r="C86" s="312"/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173</v>
      </c>
      <c r="D87" s="315">
        <f>D49+D6+D8+D10-D19-D21-D38+D42+D44-D47</f>
        <v>0</v>
      </c>
      <c r="E87" s="315">
        <f>E49+E6+E8+E10-E19-E21-E38+E42+E44-E47</f>
        <v>103273.40000000063</v>
      </c>
      <c r="F87" s="315">
        <f>F49+F6+F8+F10-F19-F21-F38+F42+F44-F47</f>
        <v>243275.79999999955</v>
      </c>
      <c r="G87" s="315">
        <f>G49+G6+G8+G10-G19-G21-G38+G42+G44-G47</f>
        <v>94991.69000000006</v>
      </c>
    </row>
    <row r="88" spans="1:7" ht="12.75">
      <c r="A88" s="316">
        <v>40</v>
      </c>
      <c r="B88" s="317"/>
      <c r="C88" s="317" t="s">
        <v>434</v>
      </c>
      <c r="D88" s="319">
        <f>IF(D111=0,0,D87/D111)</f>
        <v>0</v>
      </c>
      <c r="E88" s="319">
        <f>IF(E111=0,0,E87/E111)</f>
        <v>0.03553186704782625</v>
      </c>
      <c r="F88" s="319">
        <f>IF(F111=0,0,F87/F111)</f>
        <v>0.0804881514651176</v>
      </c>
      <c r="G88" s="319">
        <f>IF(G111=0,0,G87/G111)</f>
        <v>0.031558221647211414</v>
      </c>
    </row>
    <row r="89" spans="1:7" ht="25.5">
      <c r="A89" s="323" t="s">
        <v>295</v>
      </c>
      <c r="B89" s="324"/>
      <c r="C89" s="324" t="s">
        <v>435</v>
      </c>
      <c r="D89" s="326">
        <f>IF(D66=0,0,D87/D66)</f>
        <v>0</v>
      </c>
      <c r="E89" s="326">
        <f>IF(E66=0,0,E87/E66)</f>
        <v>0.7121566734475787</v>
      </c>
      <c r="F89" s="326">
        <f>IF(F66=0,0,F87/F66)</f>
        <v>1.3705524444794963</v>
      </c>
      <c r="G89" s="326">
        <f>IF(G66=0,0,G87/G66)</f>
        <v>0.7869914182262616</v>
      </c>
    </row>
    <row r="90" spans="1:7" ht="25.5">
      <c r="A90" s="327" t="s">
        <v>297</v>
      </c>
      <c r="B90" s="328"/>
      <c r="C90" s="328" t="s">
        <v>436</v>
      </c>
      <c r="D90" s="368">
        <f>IF(0=D67,0,D87/D67)</f>
        <v>0</v>
      </c>
      <c r="E90" s="369">
        <f>IF(0=E67,0,E87/E67)</f>
        <v>0.7605880056856308</v>
      </c>
      <c r="F90" s="369">
        <f>IF(0=F67,0,F87/F67)</f>
        <v>1.6094033434992263</v>
      </c>
      <c r="G90" s="369">
        <f>IF(0=G67,0,G87/G67)</f>
        <v>0.9116082060361043</v>
      </c>
    </row>
    <row r="91" spans="1:7" ht="25.5">
      <c r="A91" s="320" t="s">
        <v>299</v>
      </c>
      <c r="B91" s="321"/>
      <c r="C91" s="321" t="s">
        <v>437</v>
      </c>
      <c r="D91" s="330">
        <f>D87-D66</f>
        <v>0</v>
      </c>
      <c r="E91" s="330">
        <f>E87-E66</f>
        <v>-41741.599999999366</v>
      </c>
      <c r="F91" s="330">
        <f>F87-F66</f>
        <v>65773.79999999955</v>
      </c>
      <c r="G91" s="330">
        <f>G87-G66</f>
        <v>-25710.629999999932</v>
      </c>
    </row>
    <row r="92" spans="1:7" ht="25.5">
      <c r="A92" s="370" t="s">
        <v>301</v>
      </c>
      <c r="B92" s="371"/>
      <c r="C92" s="371" t="s">
        <v>438</v>
      </c>
      <c r="D92" s="329">
        <f>D87-D67</f>
        <v>0</v>
      </c>
      <c r="E92" s="329">
        <f>E87-E67</f>
        <v>-32507.599999999366</v>
      </c>
      <c r="F92" s="329">
        <f>F87-F67</f>
        <v>92116.79999999955</v>
      </c>
      <c r="G92" s="329">
        <f>G87-G67</f>
        <v>-9210.629999999932</v>
      </c>
    </row>
    <row r="93" spans="1:7" ht="12.75">
      <c r="A93" s="314">
        <v>31</v>
      </c>
      <c r="B93" s="314"/>
      <c r="C93" s="314" t="s">
        <v>439</v>
      </c>
      <c r="D93" s="331">
        <f>D77+D78+D80</f>
        <v>0</v>
      </c>
      <c r="E93" s="331">
        <f>E77+E78+E80</f>
        <v>0</v>
      </c>
      <c r="F93" s="331">
        <f>F77+F78+F80</f>
        <v>904748</v>
      </c>
      <c r="G93" s="331">
        <f>G77+G78+G80</f>
        <v>0</v>
      </c>
    </row>
    <row r="94" spans="1:7" ht="12.75">
      <c r="A94" s="332">
        <v>32</v>
      </c>
      <c r="B94" s="332"/>
      <c r="C94" s="332" t="s">
        <v>440</v>
      </c>
      <c r="D94" s="326">
        <f>IF(0=D111,0,D93/D111)</f>
        <v>0</v>
      </c>
      <c r="E94" s="326">
        <f>IF(0=E111,0,E93/E111)</f>
        <v>0</v>
      </c>
      <c r="F94" s="326">
        <f>IF(0=F111,0,F93/F111)</f>
        <v>0.29933718874529386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441</v>
      </c>
      <c r="D95" s="331">
        <f>D76-D70</f>
        <v>0</v>
      </c>
      <c r="E95" s="331">
        <f>E76-E70</f>
        <v>0</v>
      </c>
      <c r="F95" s="331">
        <f>F76-F70</f>
        <v>-741730</v>
      </c>
      <c r="G95" s="331">
        <f>G76-G70</f>
        <v>0</v>
      </c>
    </row>
    <row r="96" spans="1:7" ht="12.75">
      <c r="A96" s="317">
        <v>34</v>
      </c>
      <c r="B96" s="317"/>
      <c r="C96" s="317" t="s">
        <v>442</v>
      </c>
      <c r="D96" s="333">
        <f>D71-D72-D73-D82</f>
        <v>0</v>
      </c>
      <c r="E96" s="333">
        <f>E71-E72-E73-E82</f>
        <v>0</v>
      </c>
      <c r="F96" s="333">
        <f>F71-F72-F73-F82</f>
        <v>-994612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443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-2606.713852944691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444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-3495.4348330322687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445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-0.6579585817764997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446</v>
      </c>
      <c r="D100" s="315">
        <f>D82</f>
        <v>0</v>
      </c>
      <c r="E100" s="315">
        <f>E82</f>
        <v>0</v>
      </c>
      <c r="F100" s="315">
        <f>F82</f>
        <v>1655230</v>
      </c>
      <c r="G100" s="315">
        <f>G82</f>
        <v>0</v>
      </c>
    </row>
    <row r="101" spans="1:7" ht="12.75">
      <c r="A101" s="332">
        <v>38</v>
      </c>
      <c r="B101" s="332"/>
      <c r="C101" s="332" t="s">
        <v>447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448</v>
      </c>
      <c r="D102" s="335">
        <f>IF(D111=0,0,(D27-D28+D6)/D111)</f>
        <v>0</v>
      </c>
      <c r="E102" s="335">
        <f>IF(E111=0,0,(E27-E28+E6)/E111)</f>
        <v>0.02619472872672184</v>
      </c>
      <c r="F102" s="335">
        <f>IF(F111=0,0,(F27-F28+F6)/F111)</f>
        <v>0.028450941925810203</v>
      </c>
      <c r="G102" s="335">
        <f>IF(G111=0,0,(G27-G28+G6)/G111)</f>
        <v>0.024780278088267712</v>
      </c>
    </row>
    <row r="103" spans="1:7" ht="12.75">
      <c r="A103" s="317">
        <v>43</v>
      </c>
      <c r="B103" s="317"/>
      <c r="C103" s="317" t="s">
        <v>449</v>
      </c>
      <c r="D103" s="315">
        <f>D39</f>
        <v>0</v>
      </c>
      <c r="E103" s="315">
        <f>E39</f>
        <v>65308.1</v>
      </c>
      <c r="F103" s="315">
        <f>F39</f>
        <v>72935</v>
      </c>
      <c r="G103" s="315">
        <f>G39</f>
        <v>64460.350000000006</v>
      </c>
    </row>
    <row r="104" spans="1:7" ht="12.75">
      <c r="A104" s="332">
        <v>44</v>
      </c>
      <c r="B104" s="332"/>
      <c r="C104" s="332" t="s">
        <v>450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  <v>0.014800511591278284</v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451</v>
      </c>
      <c r="D105" s="319">
        <f>IF(D111=0,0,(D27-D28)/D111)</f>
        <v>0</v>
      </c>
      <c r="E105" s="319">
        <f>IF(E111=0,0,(E27-E28)/E111)</f>
        <v>-0.0008406328324423648</v>
      </c>
      <c r="F105" s="319">
        <f>IF(F111=0,0,(F27-F28)/F111)</f>
        <v>-0.0027338255410372424</v>
      </c>
      <c r="G105" s="319">
        <f>IF(G111=0,0,(G27-G28)/G111)</f>
        <v>-0.0019283594137566792</v>
      </c>
    </row>
    <row r="106" spans="1:7" ht="12.75">
      <c r="A106" s="334">
        <v>47</v>
      </c>
      <c r="B106" s="334"/>
      <c r="C106" s="334" t="s">
        <v>452</v>
      </c>
      <c r="D106" s="335">
        <f>IF(D113=0,0,D54/D113)</f>
        <v>0</v>
      </c>
      <c r="E106" s="335">
        <f>IF(E113=0,0,E54/E113)</f>
        <v>0.06581837655384884</v>
      </c>
      <c r="F106" s="335">
        <f>IF(F113=0,0,F54/F113)</f>
        <v>0.07640368477545043</v>
      </c>
      <c r="G106" s="335">
        <f>IF(G113=0,0,G54/G113)</f>
        <v>0.049565715097027216</v>
      </c>
    </row>
    <row r="108" spans="1:7" ht="12.75">
      <c r="A108" s="338" t="s">
        <v>453</v>
      </c>
      <c r="B108" s="339"/>
      <c r="C108" s="338"/>
      <c r="D108" s="290"/>
      <c r="E108" s="290"/>
      <c r="F108" s="290"/>
      <c r="G108" s="290"/>
    </row>
    <row r="109" spans="1:7" s="234" customFormat="1" ht="12.75">
      <c r="A109" s="339"/>
      <c r="B109" s="339"/>
      <c r="C109" s="339" t="s">
        <v>454</v>
      </c>
      <c r="D109" s="340">
        <v>0</v>
      </c>
      <c r="E109" s="341">
        <v>284546</v>
      </c>
      <c r="F109" s="341">
        <v>284546</v>
      </c>
      <c r="G109" s="341">
        <v>284546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455</v>
      </c>
      <c r="B111" s="339"/>
      <c r="C111" s="339" t="s">
        <v>456</v>
      </c>
      <c r="D111" s="342">
        <f>D14+D15+D16+D17+D20</f>
        <v>0</v>
      </c>
      <c r="E111" s="342">
        <f>E14+E15+E16+E17+E20</f>
        <v>2906500.8</v>
      </c>
      <c r="F111" s="342">
        <f>F14+F15+F16+F17+F20</f>
        <v>3022504.5</v>
      </c>
      <c r="G111" s="342">
        <f>G14+G15+G16+G17+G20</f>
        <v>3010045.7199999997</v>
      </c>
    </row>
    <row r="112" spans="1:7" ht="12.75">
      <c r="A112" s="339"/>
      <c r="B112" s="339"/>
      <c r="C112" s="339" t="s">
        <v>457</v>
      </c>
      <c r="D112" s="342">
        <f>D50-D11-D41-D12</f>
        <v>0</v>
      </c>
      <c r="E112" s="342">
        <f>E50-E11-E41-E12</f>
        <v>3049317.5999999996</v>
      </c>
      <c r="F112" s="342">
        <f>F50-F11-F41-F12</f>
        <v>3093995.4000000004</v>
      </c>
      <c r="G112" s="342">
        <f>G50-G11-G41-G12</f>
        <v>3153937.1799999997</v>
      </c>
    </row>
    <row r="113" spans="1:7" ht="12.75">
      <c r="A113" s="339"/>
      <c r="B113" s="339"/>
      <c r="C113" s="339" t="s">
        <v>458</v>
      </c>
      <c r="D113" s="342">
        <f>D50-D6-D7-D11-D12-D41+D54</f>
        <v>0</v>
      </c>
      <c r="E113" s="342">
        <f>E50-E6-E7-E11-E12-E41+E54</f>
        <v>3143468.5999999996</v>
      </c>
      <c r="F113" s="342">
        <f>F50-F6-F7-F11-F12-F41+F54</f>
        <v>3173132.3000000003</v>
      </c>
      <c r="G113" s="342">
        <f>G50-G6-G7-G11-G12-G41+G54</f>
        <v>3198624.8899999997</v>
      </c>
    </row>
    <row r="114" spans="1:9" ht="12.75">
      <c r="A114" s="343" t="s">
        <v>50</v>
      </c>
      <c r="B114" s="344"/>
      <c r="C114" s="344" t="s">
        <v>459</v>
      </c>
      <c r="D114" s="345">
        <f aca="true" t="shared" si="0" ref="D114:I114">D14+D15+D16+D17+(D28+D29+D30+D31+D33+D34+D35+D36+(D37-D38))+(D20-D21)+D60</f>
        <v>0</v>
      </c>
      <c r="E114" s="345">
        <f t="shared" si="0"/>
        <v>3057317.3</v>
      </c>
      <c r="F114" s="345">
        <f t="shared" si="0"/>
        <v>3182867.5</v>
      </c>
      <c r="G114" s="345">
        <f t="shared" si="0"/>
        <v>3129381.8800000004</v>
      </c>
      <c r="H114" s="346">
        <f t="shared" si="0"/>
        <v>0</v>
      </c>
      <c r="I114" s="346">
        <f t="shared" si="0"/>
        <v>0</v>
      </c>
    </row>
    <row r="115" spans="1:9" ht="12.75">
      <c r="A115" s="344" t="s">
        <v>460</v>
      </c>
      <c r="B115" s="344"/>
      <c r="C115" s="344" t="s">
        <v>461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3057317.3</v>
      </c>
      <c r="F115" s="345">
        <f t="shared" si="1"/>
        <v>3182867.5</v>
      </c>
      <c r="G115" s="345">
        <f t="shared" si="1"/>
        <v>3129381.8800000004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462</v>
      </c>
      <c r="D116" s="345">
        <f aca="true" t="shared" si="2" ref="D116:I116">D4+D5+D26+(D9-D10)+D54</f>
        <v>0</v>
      </c>
      <c r="E116" s="345">
        <f t="shared" si="2"/>
        <v>3099058.9</v>
      </c>
      <c r="F116" s="345">
        <f t="shared" si="2"/>
        <v>3117208.2</v>
      </c>
      <c r="G116" s="345">
        <f t="shared" si="2"/>
        <v>3155092.51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463</v>
      </c>
      <c r="D117" s="345">
        <f aca="true" t="shared" si="3" ref="D117:I117">D4+D5+D26+(D9-D10)+(D41-D42-D43-D44)+D54+D58</f>
        <v>0</v>
      </c>
      <c r="E117" s="345">
        <f t="shared" si="3"/>
        <v>3099058.9</v>
      </c>
      <c r="F117" s="345">
        <f t="shared" si="3"/>
        <v>3117208.2</v>
      </c>
      <c r="G117" s="345">
        <f t="shared" si="3"/>
        <v>3155092.51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464</v>
      </c>
      <c r="D118" s="345">
        <f aca="true" t="shared" si="4" ref="D118:I118">D114-D116</f>
        <v>0</v>
      </c>
      <c r="E118" s="345">
        <f t="shared" si="4"/>
        <v>-41741.60000000009</v>
      </c>
      <c r="F118" s="345">
        <f t="shared" si="4"/>
        <v>65659.29999999981</v>
      </c>
      <c r="G118" s="345">
        <f t="shared" si="4"/>
        <v>-25710.629999999423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465</v>
      </c>
      <c r="D119" s="345">
        <f aca="true" t="shared" si="5" ref="D119:I119">D115-D117</f>
        <v>0</v>
      </c>
      <c r="E119" s="345">
        <f t="shared" si="5"/>
        <v>-41741.60000000009</v>
      </c>
      <c r="F119" s="345">
        <f t="shared" si="5"/>
        <v>65659.29999999981</v>
      </c>
      <c r="G119" s="345">
        <f t="shared" si="5"/>
        <v>-25710.629999999423</v>
      </c>
      <c r="H119" s="346">
        <f t="shared" si="5"/>
        <v>0</v>
      </c>
      <c r="I119" s="346">
        <f t="shared" si="5"/>
        <v>0</v>
      </c>
    </row>
  </sheetData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5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37.710937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14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188</v>
      </c>
    </row>
    <row r="4" spans="1:9" ht="12.75">
      <c r="A4" s="5" t="s">
        <v>81</v>
      </c>
      <c r="B4" s="9" t="s">
        <v>82</v>
      </c>
      <c r="C4" s="10">
        <v>404352</v>
      </c>
      <c r="D4" s="11">
        <v>0.029109043605571355</v>
      </c>
      <c r="E4" s="10">
        <v>416122.3</v>
      </c>
      <c r="F4" s="11">
        <v>-0.010242421518865912</v>
      </c>
      <c r="G4" s="10">
        <v>411860.2</v>
      </c>
      <c r="H4" s="11"/>
      <c r="I4" s="12"/>
    </row>
    <row r="5" spans="1:9" ht="12.75">
      <c r="A5" s="13" t="s">
        <v>83</v>
      </c>
      <c r="B5" s="14" t="s">
        <v>84</v>
      </c>
      <c r="C5" s="15">
        <v>153497</v>
      </c>
      <c r="D5" s="16">
        <v>0.013166381101910787</v>
      </c>
      <c r="E5" s="15">
        <v>155518</v>
      </c>
      <c r="F5" s="16">
        <v>0.009408557208811917</v>
      </c>
      <c r="G5" s="15">
        <v>156981.2</v>
      </c>
      <c r="H5" s="16"/>
      <c r="I5" s="17"/>
    </row>
    <row r="6" spans="1:9" ht="12.75">
      <c r="A6" s="13" t="s">
        <v>85</v>
      </c>
      <c r="B6" s="14" t="s">
        <v>86</v>
      </c>
      <c r="C6" s="15">
        <v>29859</v>
      </c>
      <c r="D6" s="16">
        <v>-0.07021333601259251</v>
      </c>
      <c r="E6" s="15">
        <v>27762.5</v>
      </c>
      <c r="F6" s="16">
        <v>0.026121566861774</v>
      </c>
      <c r="G6" s="15">
        <v>28487.7</v>
      </c>
      <c r="H6" s="16"/>
      <c r="I6" s="17"/>
    </row>
    <row r="7" spans="1:9" ht="12.75">
      <c r="A7" s="13" t="s">
        <v>87</v>
      </c>
      <c r="B7" s="14" t="s">
        <v>88</v>
      </c>
      <c r="C7" s="15">
        <v>22584</v>
      </c>
      <c r="D7" s="16">
        <v>-0.11016648955012398</v>
      </c>
      <c r="E7" s="15">
        <v>20096</v>
      </c>
      <c r="F7" s="16">
        <v>-0.2079767117834395</v>
      </c>
      <c r="G7" s="15">
        <v>15916.5</v>
      </c>
      <c r="H7" s="16"/>
      <c r="I7" s="17"/>
    </row>
    <row r="8" spans="1:9" ht="12.75">
      <c r="A8" s="13" t="s">
        <v>89</v>
      </c>
      <c r="B8" s="14" t="s">
        <v>90</v>
      </c>
      <c r="C8" s="15">
        <v>20985</v>
      </c>
      <c r="D8" s="16">
        <v>-0.14188229687872297</v>
      </c>
      <c r="E8" s="15">
        <v>18007.6</v>
      </c>
      <c r="F8" s="16">
        <v>0.11600102179079953</v>
      </c>
      <c r="G8" s="15">
        <v>20096.5</v>
      </c>
      <c r="H8" s="16"/>
      <c r="I8" s="17"/>
    </row>
    <row r="9" spans="1:9" ht="12.75">
      <c r="A9" s="13" t="s">
        <v>91</v>
      </c>
      <c r="B9" s="14" t="s">
        <v>92</v>
      </c>
      <c r="C9" s="15">
        <v>89162</v>
      </c>
      <c r="D9" s="16">
        <v>0.059582557591799194</v>
      </c>
      <c r="E9" s="15">
        <v>94474.5</v>
      </c>
      <c r="F9" s="16">
        <v>0.008900814505501424</v>
      </c>
      <c r="G9" s="15">
        <v>95315.4</v>
      </c>
      <c r="H9" s="16"/>
      <c r="I9" s="17"/>
    </row>
    <row r="10" spans="1:9" ht="12.75">
      <c r="A10" s="13" t="s">
        <v>93</v>
      </c>
      <c r="B10" s="14" t="s">
        <v>94</v>
      </c>
      <c r="C10" s="15">
        <v>1121930</v>
      </c>
      <c r="D10" s="16">
        <v>0.029668517643703263</v>
      </c>
      <c r="E10" s="15">
        <v>1155216</v>
      </c>
      <c r="F10" s="16">
        <v>0.032552128779379776</v>
      </c>
      <c r="G10" s="15">
        <v>1192820.74</v>
      </c>
      <c r="H10" s="16"/>
      <c r="I10" s="17"/>
    </row>
    <row r="11" spans="1:9" ht="12.75">
      <c r="A11" s="13" t="s">
        <v>190</v>
      </c>
      <c r="B11" s="14" t="s">
        <v>191</v>
      </c>
      <c r="C11" s="15">
        <v>9292</v>
      </c>
      <c r="D11" s="16">
        <v>-0.9688764528626775</v>
      </c>
      <c r="E11" s="15">
        <v>289.2</v>
      </c>
      <c r="F11" s="16">
        <v>19.621715076071926</v>
      </c>
      <c r="G11" s="15">
        <v>5963.8</v>
      </c>
      <c r="H11" s="16"/>
      <c r="I11" s="17"/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/>
      <c r="I12" s="17"/>
    </row>
    <row r="13" spans="1:9" ht="12.75">
      <c r="A13" s="18" t="s">
        <v>99</v>
      </c>
      <c r="B13" s="19" t="s">
        <v>100</v>
      </c>
      <c r="C13" s="20">
        <v>0</v>
      </c>
      <c r="D13" s="43" t="s">
        <v>95</v>
      </c>
      <c r="E13" s="20">
        <v>0</v>
      </c>
      <c r="F13" s="43" t="s">
        <v>95</v>
      </c>
      <c r="G13" s="20">
        <v>0</v>
      </c>
      <c r="H13" s="43"/>
      <c r="I13" s="21"/>
    </row>
    <row r="14" spans="1:9" ht="12.75">
      <c r="A14" s="22" t="s">
        <v>101</v>
      </c>
      <c r="B14" s="23" t="s">
        <v>102</v>
      </c>
      <c r="C14" s="24">
        <v>1821802</v>
      </c>
      <c r="D14" s="25">
        <v>0.020815434388588933</v>
      </c>
      <c r="E14" s="24">
        <v>1859723.6</v>
      </c>
      <c r="F14" s="25">
        <v>0.021094930450955177</v>
      </c>
      <c r="G14" s="24">
        <v>1898954.34</v>
      </c>
      <c r="H14" s="25"/>
      <c r="I14" s="26"/>
    </row>
    <row r="15" spans="1:9" ht="12.75">
      <c r="A15" s="27" t="s">
        <v>103</v>
      </c>
      <c r="B15" s="28" t="s">
        <v>104</v>
      </c>
      <c r="C15" s="10">
        <v>826741</v>
      </c>
      <c r="D15" s="16">
        <v>-0.044102082756268285</v>
      </c>
      <c r="E15" s="10">
        <v>790280</v>
      </c>
      <c r="F15" s="16">
        <v>0.010436807207572</v>
      </c>
      <c r="G15" s="10">
        <v>798528</v>
      </c>
      <c r="H15" s="16"/>
      <c r="I15" s="12"/>
    </row>
    <row r="16" spans="1:9" ht="12.75">
      <c r="A16" s="8" t="s">
        <v>105</v>
      </c>
      <c r="B16" s="29" t="s">
        <v>106</v>
      </c>
      <c r="C16" s="15">
        <v>85826</v>
      </c>
      <c r="D16" s="16">
        <v>0.016009134761028127</v>
      </c>
      <c r="E16" s="15">
        <v>87200</v>
      </c>
      <c r="F16" s="16">
        <v>-0.006481651376146756</v>
      </c>
      <c r="G16" s="15">
        <v>86634.8</v>
      </c>
      <c r="H16" s="16"/>
      <c r="I16" s="17"/>
    </row>
    <row r="17" spans="1:9" ht="12.75">
      <c r="A17" s="8" t="s">
        <v>107</v>
      </c>
      <c r="B17" s="29" t="s">
        <v>108</v>
      </c>
      <c r="C17" s="15">
        <v>69852</v>
      </c>
      <c r="D17" s="16">
        <v>0.009299662142816323</v>
      </c>
      <c r="E17" s="15">
        <v>70501.6</v>
      </c>
      <c r="F17" s="16">
        <v>0.052159099935320447</v>
      </c>
      <c r="G17" s="15">
        <v>74178.9</v>
      </c>
      <c r="H17" s="16"/>
      <c r="I17" s="17"/>
    </row>
    <row r="18" spans="1:9" ht="12.75">
      <c r="A18" s="8" t="s">
        <v>109</v>
      </c>
      <c r="B18" s="29" t="s">
        <v>110</v>
      </c>
      <c r="C18" s="15">
        <v>167666</v>
      </c>
      <c r="D18" s="16">
        <v>-0.02526570682189598</v>
      </c>
      <c r="E18" s="15">
        <v>163429.8</v>
      </c>
      <c r="F18" s="16">
        <v>0.09889506075391406</v>
      </c>
      <c r="G18" s="15">
        <v>179592.2</v>
      </c>
      <c r="H18" s="16"/>
      <c r="I18" s="17"/>
    </row>
    <row r="19" spans="1:9" ht="12.75">
      <c r="A19" s="8" t="s">
        <v>111</v>
      </c>
      <c r="B19" s="29" t="s">
        <v>112</v>
      </c>
      <c r="C19" s="15">
        <v>727330</v>
      </c>
      <c r="D19" s="16">
        <v>-0.012743871420125666</v>
      </c>
      <c r="E19" s="15">
        <v>718061</v>
      </c>
      <c r="F19" s="16">
        <v>0.0568716863887608</v>
      </c>
      <c r="G19" s="15">
        <v>758898.34</v>
      </c>
      <c r="H19" s="16"/>
      <c r="I19" s="17"/>
    </row>
    <row r="20" spans="1:9" ht="12.75">
      <c r="A20" s="58" t="s">
        <v>113</v>
      </c>
      <c r="B20" s="29" t="s">
        <v>114</v>
      </c>
      <c r="C20" s="15">
        <v>23875</v>
      </c>
      <c r="D20" s="16">
        <v>0.21095706806282716</v>
      </c>
      <c r="E20" s="15">
        <v>28911.6</v>
      </c>
      <c r="F20" s="16">
        <v>-0.2945724207584498</v>
      </c>
      <c r="G20" s="15">
        <v>20395.04</v>
      </c>
      <c r="H20" s="16"/>
      <c r="I20" s="17"/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/>
      <c r="I21" s="17"/>
    </row>
    <row r="22" spans="1:9" ht="12.75">
      <c r="A22" s="30" t="s">
        <v>116</v>
      </c>
      <c r="B22" s="31" t="s">
        <v>117</v>
      </c>
      <c r="C22" s="20">
        <v>0</v>
      </c>
      <c r="D22" s="43" t="s">
        <v>95</v>
      </c>
      <c r="E22" s="20">
        <v>0</v>
      </c>
      <c r="F22" s="43" t="s">
        <v>95</v>
      </c>
      <c r="G22" s="20">
        <v>0</v>
      </c>
      <c r="H22" s="16"/>
      <c r="I22" s="21"/>
    </row>
    <row r="23" spans="1:9" ht="12.75">
      <c r="A23" s="50" t="s">
        <v>118</v>
      </c>
      <c r="B23" s="51" t="s">
        <v>119</v>
      </c>
      <c r="C23" s="24">
        <v>1901290</v>
      </c>
      <c r="D23" s="52">
        <v>-0.022566783604815677</v>
      </c>
      <c r="E23" s="24">
        <v>1858384</v>
      </c>
      <c r="F23" s="52">
        <v>0.03220178391548788</v>
      </c>
      <c r="G23" s="24">
        <v>1918227.28</v>
      </c>
      <c r="H23" s="53"/>
      <c r="I23" s="26"/>
    </row>
    <row r="24" spans="1:9" ht="12.75">
      <c r="A24" s="49" t="s">
        <v>120</v>
      </c>
      <c r="B24" s="32" t="s">
        <v>121</v>
      </c>
      <c r="C24" s="33">
        <v>79488</v>
      </c>
      <c r="D24" s="118">
        <v>0</v>
      </c>
      <c r="E24" s="33">
        <v>-1339.6000000000931</v>
      </c>
      <c r="F24" s="118">
        <v>0</v>
      </c>
      <c r="G24" s="34">
        <v>19272.94000000041</v>
      </c>
      <c r="H24" s="119"/>
      <c r="I24" s="35"/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/>
      <c r="I25" s="121"/>
    </row>
    <row r="26" spans="1:9" ht="12.75">
      <c r="A26" s="58" t="s">
        <v>123</v>
      </c>
      <c r="B26" s="29" t="s">
        <v>124</v>
      </c>
      <c r="C26" s="15">
        <v>153909</v>
      </c>
      <c r="D26" s="16">
        <v>0.2163356268964128</v>
      </c>
      <c r="E26" s="15">
        <v>187205</v>
      </c>
      <c r="F26" s="16">
        <v>-0.0903332175956838</v>
      </c>
      <c r="G26" s="15">
        <v>170294.17</v>
      </c>
      <c r="H26" s="16"/>
      <c r="I26" s="17"/>
    </row>
    <row r="27" spans="1:9" ht="12.75">
      <c r="A27" s="58" t="s">
        <v>125</v>
      </c>
      <c r="B27" s="29" t="s">
        <v>126</v>
      </c>
      <c r="C27" s="15">
        <v>5330</v>
      </c>
      <c r="D27" s="16">
        <v>1.2326454033771106</v>
      </c>
      <c r="E27" s="15">
        <v>11900</v>
      </c>
      <c r="F27" s="16">
        <v>-0.2735680672268907</v>
      </c>
      <c r="G27" s="15">
        <v>8644.54</v>
      </c>
      <c r="H27" s="16"/>
      <c r="I27" s="17"/>
    </row>
    <row r="28" spans="1:9" ht="12.75">
      <c r="A28" s="8" t="s">
        <v>127</v>
      </c>
      <c r="B28" s="29" t="s">
        <v>128</v>
      </c>
      <c r="C28" s="15">
        <v>12205</v>
      </c>
      <c r="D28" s="16">
        <v>0.1274068004916018</v>
      </c>
      <c r="E28" s="15">
        <v>13760</v>
      </c>
      <c r="F28" s="16">
        <v>0.1820712209302325</v>
      </c>
      <c r="G28" s="15">
        <v>16265.3</v>
      </c>
      <c r="H28" s="16"/>
      <c r="I28" s="17"/>
    </row>
    <row r="29" spans="1:9" ht="12.75">
      <c r="A29" s="50" t="s">
        <v>129</v>
      </c>
      <c r="B29" s="51" t="s">
        <v>130</v>
      </c>
      <c r="C29" s="24">
        <v>171444</v>
      </c>
      <c r="D29" s="53">
        <v>0.24160075593196612</v>
      </c>
      <c r="E29" s="24">
        <v>212865</v>
      </c>
      <c r="F29" s="53">
        <v>-0.08296803138139192</v>
      </c>
      <c r="G29" s="24">
        <v>195204.01</v>
      </c>
      <c r="H29" s="53"/>
      <c r="I29" s="26"/>
    </row>
    <row r="30" spans="1:9" ht="12.75">
      <c r="A30" s="8" t="s">
        <v>131</v>
      </c>
      <c r="B30" s="29" t="s">
        <v>132</v>
      </c>
      <c r="C30" s="15">
        <v>215</v>
      </c>
      <c r="D30" s="16">
        <v>-1</v>
      </c>
      <c r="E30" s="15">
        <v>0</v>
      </c>
      <c r="F30" s="43" t="s">
        <v>95</v>
      </c>
      <c r="G30" s="15">
        <v>0</v>
      </c>
      <c r="H30" s="16"/>
      <c r="I30" s="17"/>
    </row>
    <row r="31" spans="1:9" ht="12.75">
      <c r="A31" s="8" t="s">
        <v>133</v>
      </c>
      <c r="B31" s="29" t="s">
        <v>134</v>
      </c>
      <c r="C31" s="15">
        <v>59824</v>
      </c>
      <c r="D31" s="16">
        <v>0.2367110189890345</v>
      </c>
      <c r="E31" s="15">
        <v>73985</v>
      </c>
      <c r="F31" s="16">
        <v>-0.16692978306413467</v>
      </c>
      <c r="G31" s="15">
        <v>61634.7</v>
      </c>
      <c r="H31" s="16"/>
      <c r="I31" s="17"/>
    </row>
    <row r="32" spans="1:9" ht="12.75">
      <c r="A32" s="50" t="s">
        <v>135</v>
      </c>
      <c r="B32" s="51" t="s">
        <v>136</v>
      </c>
      <c r="C32" s="24">
        <v>60039</v>
      </c>
      <c r="D32" s="53">
        <v>0.23228234980595946</v>
      </c>
      <c r="E32" s="24">
        <v>73985</v>
      </c>
      <c r="F32" s="53">
        <v>-0.16692978306413467</v>
      </c>
      <c r="G32" s="24">
        <v>61634.7</v>
      </c>
      <c r="H32" s="53"/>
      <c r="I32" s="26"/>
    </row>
    <row r="33" spans="1:9" ht="12.75">
      <c r="A33" s="36" t="s">
        <v>137</v>
      </c>
      <c r="B33" s="37" t="s">
        <v>15</v>
      </c>
      <c r="C33" s="38">
        <v>111405</v>
      </c>
      <c r="D33" s="39">
        <v>0.24662268300345586</v>
      </c>
      <c r="E33" s="38">
        <v>138880</v>
      </c>
      <c r="F33" s="39">
        <v>-0.03823941532258066</v>
      </c>
      <c r="G33" s="38">
        <v>133569.31</v>
      </c>
      <c r="H33" s="39"/>
      <c r="I33" s="40"/>
    </row>
    <row r="34" spans="1:9" ht="12.75">
      <c r="A34" s="113" t="s">
        <v>2</v>
      </c>
      <c r="B34" s="29" t="s">
        <v>138</v>
      </c>
      <c r="C34" s="15">
        <v>168650</v>
      </c>
      <c r="D34" s="16">
        <v>-0.4477622294693157</v>
      </c>
      <c r="E34" s="15">
        <v>93134.8999999999</v>
      </c>
      <c r="F34" s="16">
        <v>0.2303480220626222</v>
      </c>
      <c r="G34" s="15">
        <v>114588.34</v>
      </c>
      <c r="H34" s="16"/>
      <c r="I34" s="17"/>
    </row>
    <row r="35" spans="1:9" ht="12.75">
      <c r="A35" s="113" t="s">
        <v>2</v>
      </c>
      <c r="B35" s="29" t="s">
        <v>139</v>
      </c>
      <c r="C35" s="15">
        <v>57245</v>
      </c>
      <c r="D35" s="16">
        <v>-1.7991108393746196</v>
      </c>
      <c r="E35" s="15">
        <v>-45745.10000000009</v>
      </c>
      <c r="F35" s="16">
        <v>-0.5850709693497325</v>
      </c>
      <c r="G35" s="15">
        <v>-18980.969999999594</v>
      </c>
      <c r="H35" s="16"/>
      <c r="I35" s="17"/>
    </row>
    <row r="36" spans="1:9" ht="12.75">
      <c r="A36" s="123" t="s">
        <v>2</v>
      </c>
      <c r="B36" s="31" t="s">
        <v>140</v>
      </c>
      <c r="C36" s="20">
        <v>1873807</v>
      </c>
      <c r="D36" s="111">
        <v>0.04590136550882778</v>
      </c>
      <c r="E36" s="20">
        <v>1959817.3</v>
      </c>
      <c r="F36" s="111">
        <v>0.006615591157400162</v>
      </c>
      <c r="G36" s="20">
        <v>1972782.65</v>
      </c>
      <c r="H36" s="111"/>
      <c r="I36" s="21"/>
    </row>
    <row r="37" spans="1:9" ht="12.75">
      <c r="A37" s="123">
        <v>0</v>
      </c>
      <c r="B37" s="31" t="s">
        <v>19</v>
      </c>
      <c r="C37" s="64">
        <v>1.5138458776536061</v>
      </c>
      <c r="D37" s="124">
        <v>0</v>
      </c>
      <c r="E37" s="41">
        <v>0.6706141993087551</v>
      </c>
      <c r="F37" s="124">
        <v>0</v>
      </c>
      <c r="G37" s="41">
        <v>0.8578942273490849</v>
      </c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347" t="s">
        <v>193</v>
      </c>
      <c r="B1" s="365" t="s">
        <v>466</v>
      </c>
      <c r="C1" s="365" t="s">
        <v>14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/>
      <c r="E4" s="233"/>
      <c r="F4" s="233"/>
      <c r="G4" s="233">
        <v>423924.64</v>
      </c>
    </row>
    <row r="5" spans="1:7" s="234" customFormat="1" ht="12.75" customHeight="1">
      <c r="A5" s="235">
        <v>31</v>
      </c>
      <c r="B5" s="235"/>
      <c r="C5" s="236" t="s">
        <v>197</v>
      </c>
      <c r="D5" s="238"/>
      <c r="E5" s="238"/>
      <c r="F5" s="238"/>
      <c r="G5" s="238">
        <v>174985.48</v>
      </c>
    </row>
    <row r="6" spans="1:7" s="234" customFormat="1" ht="12.75" customHeight="1">
      <c r="A6" s="235">
        <v>33</v>
      </c>
      <c r="B6" s="235"/>
      <c r="C6" s="236" t="s">
        <v>92</v>
      </c>
      <c r="D6" s="237"/>
      <c r="E6" s="237"/>
      <c r="F6" s="237"/>
      <c r="G6" s="237">
        <v>52004.9</v>
      </c>
    </row>
    <row r="7" spans="1:7" s="234" customFormat="1" ht="12.75" customHeight="1">
      <c r="A7" s="235">
        <v>35</v>
      </c>
      <c r="B7" s="235"/>
      <c r="C7" s="236" t="s">
        <v>198</v>
      </c>
      <c r="D7" s="237"/>
      <c r="E7" s="237"/>
      <c r="F7" s="237"/>
      <c r="G7" s="237">
        <v>29300.7</v>
      </c>
    </row>
    <row r="8" spans="1:7" s="243" customFormat="1" ht="25.5">
      <c r="A8" s="239" t="s">
        <v>199</v>
      </c>
      <c r="B8" s="239"/>
      <c r="C8" s="240" t="s">
        <v>200</v>
      </c>
      <c r="D8" s="242"/>
      <c r="E8" s="241"/>
      <c r="F8" s="263"/>
      <c r="G8" s="241">
        <v>0</v>
      </c>
    </row>
    <row r="9" spans="1:7" s="234" customFormat="1" ht="12.75" customHeight="1">
      <c r="A9" s="235">
        <v>36</v>
      </c>
      <c r="B9" s="235"/>
      <c r="C9" s="236" t="s">
        <v>201</v>
      </c>
      <c r="D9" s="244"/>
      <c r="E9" s="237"/>
      <c r="F9" s="244"/>
      <c r="G9" s="237">
        <v>1173429.3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/>
      <c r="E10" s="241"/>
      <c r="F10" s="242"/>
      <c r="G10" s="241">
        <v>11237.9</v>
      </c>
    </row>
    <row r="11" spans="1:7" s="248" customFormat="1" ht="12.75">
      <c r="A11" s="235">
        <v>37</v>
      </c>
      <c r="B11" s="235"/>
      <c r="C11" s="236" t="s">
        <v>204</v>
      </c>
      <c r="D11" s="255"/>
      <c r="E11" s="237"/>
      <c r="F11" s="255"/>
      <c r="G11" s="255">
        <v>77400</v>
      </c>
    </row>
    <row r="12" spans="1:7" s="234" customFormat="1" ht="12.75" customHeight="1">
      <c r="A12" s="235">
        <v>39</v>
      </c>
      <c r="B12" s="235"/>
      <c r="C12" s="236" t="s">
        <v>205</v>
      </c>
      <c r="D12" s="244"/>
      <c r="E12" s="237"/>
      <c r="F12" s="244"/>
      <c r="G12" s="237">
        <v>0</v>
      </c>
    </row>
    <row r="13" spans="1:7" ht="12.75" customHeight="1">
      <c r="A13" s="249"/>
      <c r="B13" s="249"/>
      <c r="C13" s="250" t="s">
        <v>206</v>
      </c>
      <c r="D13" s="251">
        <f>D4+D5+D6+D7+D9+D11+D12</f>
        <v>0</v>
      </c>
      <c r="E13" s="251">
        <f>E4+E5+E6+E7+E9+E11+E12</f>
        <v>0</v>
      </c>
      <c r="F13" s="251">
        <f>F4+F5+F6+F7+F9+F11+F12</f>
        <v>0</v>
      </c>
      <c r="G13" s="251">
        <f>G4+G5+G6+G7+G9+G11+G12</f>
        <v>1931045.02</v>
      </c>
    </row>
    <row r="14" spans="1:7" s="234" customFormat="1" ht="12.75" customHeight="1">
      <c r="A14" s="252">
        <v>40</v>
      </c>
      <c r="B14" s="235"/>
      <c r="C14" s="236" t="s">
        <v>207</v>
      </c>
      <c r="D14" s="244"/>
      <c r="E14" s="237"/>
      <c r="F14" s="244"/>
      <c r="G14" s="237">
        <v>920970</v>
      </c>
    </row>
    <row r="15" spans="1:7" s="253" customFormat="1" ht="12.75" customHeight="1">
      <c r="A15" s="235">
        <v>41</v>
      </c>
      <c r="B15" s="235"/>
      <c r="C15" s="236" t="s">
        <v>208</v>
      </c>
      <c r="D15" s="244"/>
      <c r="E15" s="237"/>
      <c r="F15" s="244"/>
      <c r="G15" s="237">
        <v>9026</v>
      </c>
    </row>
    <row r="16" spans="1:7" s="234" customFormat="1" ht="12.75" customHeight="1">
      <c r="A16" s="254">
        <v>42</v>
      </c>
      <c r="B16" s="254"/>
      <c r="C16" s="236" t="s">
        <v>209</v>
      </c>
      <c r="D16" s="244"/>
      <c r="E16" s="237"/>
      <c r="F16" s="244"/>
      <c r="G16" s="237">
        <v>154268.65</v>
      </c>
    </row>
    <row r="17" spans="1:7" s="256" customFormat="1" ht="12.75" customHeight="1">
      <c r="A17" s="235">
        <v>43</v>
      </c>
      <c r="B17" s="235"/>
      <c r="C17" s="236" t="s">
        <v>210</v>
      </c>
      <c r="D17" s="255"/>
      <c r="E17" s="247"/>
      <c r="F17" s="255"/>
      <c r="G17" s="247">
        <v>3180.1</v>
      </c>
    </row>
    <row r="18" spans="1:7" s="234" customFormat="1" ht="12.75" customHeight="1">
      <c r="A18" s="235">
        <v>45</v>
      </c>
      <c r="B18" s="235"/>
      <c r="C18" s="236" t="s">
        <v>211</v>
      </c>
      <c r="D18" s="244"/>
      <c r="E18" s="237"/>
      <c r="F18" s="244"/>
      <c r="G18" s="237">
        <v>9573.5</v>
      </c>
    </row>
    <row r="19" spans="1:7" s="243" customFormat="1" ht="25.5">
      <c r="A19" s="239" t="s">
        <v>212</v>
      </c>
      <c r="B19" s="239"/>
      <c r="C19" s="240" t="s">
        <v>213</v>
      </c>
      <c r="D19" s="242"/>
      <c r="E19" s="241"/>
      <c r="F19" s="263"/>
      <c r="G19" s="241">
        <v>0</v>
      </c>
    </row>
    <row r="20" spans="1:7" s="258" customFormat="1" ht="12.75" customHeight="1">
      <c r="A20" s="235">
        <v>46</v>
      </c>
      <c r="B20" s="235"/>
      <c r="C20" s="236" t="s">
        <v>214</v>
      </c>
      <c r="D20" s="257"/>
      <c r="E20" s="257"/>
      <c r="F20" s="257"/>
      <c r="G20" s="257">
        <v>604072.4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/>
      <c r="E21" s="257"/>
      <c r="F21" s="263"/>
      <c r="G21" s="257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/>
      <c r="E22" s="257"/>
      <c r="F22" s="244"/>
      <c r="G22" s="257">
        <v>77400</v>
      </c>
    </row>
    <row r="23" spans="1:7" s="234" customFormat="1" ht="15" customHeight="1">
      <c r="A23" s="235">
        <v>49</v>
      </c>
      <c r="B23" s="235"/>
      <c r="C23" s="236" t="s">
        <v>217</v>
      </c>
      <c r="D23" s="244"/>
      <c r="E23" s="237"/>
      <c r="F23" s="244"/>
      <c r="G23" s="237">
        <v>0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0</v>
      </c>
      <c r="E24" s="251">
        <f>E14+E15+E16+E17+E18+E20+E22+E23</f>
        <v>0</v>
      </c>
      <c r="F24" s="251">
        <f>F14+F15+F16+F17+F18+F20+F22+F23</f>
        <v>0</v>
      </c>
      <c r="G24" s="251">
        <f>G14+G15+G16+G17+G18+G20+G22+G23</f>
        <v>1778490.65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0</v>
      </c>
      <c r="E25" s="266">
        <f>E24-E13</f>
        <v>0</v>
      </c>
      <c r="F25" s="266">
        <f>F24-F13</f>
        <v>0</v>
      </c>
      <c r="G25" s="266">
        <f>G24-G13</f>
        <v>-152554.3700000001</v>
      </c>
    </row>
    <row r="26" spans="1:7" s="234" customFormat="1" ht="15" customHeight="1">
      <c r="A26" s="235">
        <v>34</v>
      </c>
      <c r="B26" s="235"/>
      <c r="C26" s="236" t="s">
        <v>220</v>
      </c>
      <c r="D26" s="255"/>
      <c r="E26" s="237"/>
      <c r="F26" s="255"/>
      <c r="G26" s="237">
        <v>19446.5</v>
      </c>
    </row>
    <row r="27" spans="1:7" s="243" customFormat="1" ht="15" customHeight="1">
      <c r="A27" s="259" t="s">
        <v>221</v>
      </c>
      <c r="B27" s="260"/>
      <c r="C27" s="261" t="s">
        <v>222</v>
      </c>
      <c r="D27" s="255"/>
      <c r="E27" s="237"/>
      <c r="F27" s="255"/>
      <c r="G27" s="262">
        <v>12780</v>
      </c>
    </row>
    <row r="28" spans="1:7" s="234" customFormat="1" ht="15" customHeight="1">
      <c r="A28" s="235">
        <v>440</v>
      </c>
      <c r="B28" s="235"/>
      <c r="C28" s="236" t="s">
        <v>223</v>
      </c>
      <c r="D28" s="255"/>
      <c r="E28" s="237"/>
      <c r="F28" s="255"/>
      <c r="G28" s="237">
        <v>9664</v>
      </c>
    </row>
    <row r="29" spans="1:7" s="234" customFormat="1" ht="15" customHeight="1">
      <c r="A29" s="235">
        <v>441</v>
      </c>
      <c r="B29" s="235"/>
      <c r="C29" s="236" t="s">
        <v>224</v>
      </c>
      <c r="D29" s="255"/>
      <c r="E29" s="237"/>
      <c r="F29" s="255"/>
      <c r="G29" s="237">
        <v>4500</v>
      </c>
    </row>
    <row r="30" spans="1:7" s="234" customFormat="1" ht="15" customHeight="1">
      <c r="A30" s="235">
        <v>442</v>
      </c>
      <c r="B30" s="235"/>
      <c r="C30" s="236" t="s">
        <v>225</v>
      </c>
      <c r="D30" s="255"/>
      <c r="E30" s="237"/>
      <c r="F30" s="255"/>
      <c r="G30" s="237">
        <v>0</v>
      </c>
    </row>
    <row r="31" spans="1:7" s="234" customFormat="1" ht="15" customHeight="1">
      <c r="A31" s="235">
        <v>443</v>
      </c>
      <c r="B31" s="235"/>
      <c r="C31" s="236" t="s">
        <v>226</v>
      </c>
      <c r="D31" s="255"/>
      <c r="E31" s="237"/>
      <c r="F31" s="255"/>
      <c r="G31" s="237">
        <v>3650</v>
      </c>
    </row>
    <row r="32" spans="1:7" s="234" customFormat="1" ht="15" customHeight="1">
      <c r="A32" s="235">
        <v>444</v>
      </c>
      <c r="B32" s="235"/>
      <c r="C32" s="236" t="s">
        <v>227</v>
      </c>
      <c r="D32" s="255"/>
      <c r="E32" s="237"/>
      <c r="F32" s="255"/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55"/>
      <c r="E33" s="237"/>
      <c r="F33" s="255"/>
      <c r="G33" s="237">
        <v>13444</v>
      </c>
    </row>
    <row r="34" spans="1:7" s="234" customFormat="1" ht="15" customHeight="1">
      <c r="A34" s="235">
        <v>446</v>
      </c>
      <c r="B34" s="235"/>
      <c r="C34" s="236" t="s">
        <v>229</v>
      </c>
      <c r="D34" s="255"/>
      <c r="E34" s="237"/>
      <c r="F34" s="255"/>
      <c r="G34" s="237">
        <v>460.2</v>
      </c>
    </row>
    <row r="35" spans="1:7" s="234" customFormat="1" ht="15" customHeight="1">
      <c r="A35" s="235">
        <v>447</v>
      </c>
      <c r="B35" s="235"/>
      <c r="C35" s="236" t="s">
        <v>230</v>
      </c>
      <c r="D35" s="255"/>
      <c r="E35" s="237"/>
      <c r="F35" s="255"/>
      <c r="G35" s="237">
        <v>26008</v>
      </c>
    </row>
    <row r="36" spans="1:7" s="234" customFormat="1" ht="15" customHeight="1">
      <c r="A36" s="235">
        <v>448</v>
      </c>
      <c r="B36" s="235"/>
      <c r="C36" s="236" t="s">
        <v>231</v>
      </c>
      <c r="D36" s="255"/>
      <c r="E36" s="237"/>
      <c r="F36" s="255"/>
      <c r="G36" s="237">
        <v>0</v>
      </c>
    </row>
    <row r="37" spans="1:7" s="234" customFormat="1" ht="15" customHeight="1">
      <c r="A37" s="235">
        <v>449</v>
      </c>
      <c r="B37" s="235"/>
      <c r="C37" s="236" t="s">
        <v>232</v>
      </c>
      <c r="D37" s="255"/>
      <c r="E37" s="237"/>
      <c r="F37" s="255"/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55"/>
      <c r="E38" s="244"/>
      <c r="F38" s="255"/>
      <c r="G38" s="263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0</v>
      </c>
      <c r="E39" s="251">
        <f>(SUM(E28:E37))-E26</f>
        <v>0</v>
      </c>
      <c r="F39" s="251">
        <f>(SUM(F28:F37))-F26</f>
        <v>0</v>
      </c>
      <c r="G39" s="251">
        <f>(SUM(G28:G37))-G26</f>
        <v>38279.7</v>
      </c>
    </row>
    <row r="40" spans="1:7" ht="14.25" customHeight="1">
      <c r="A40" s="264"/>
      <c r="B40" s="264"/>
      <c r="C40" s="250" t="s">
        <v>236</v>
      </c>
      <c r="D40" s="251">
        <f>D39+D25</f>
        <v>0</v>
      </c>
      <c r="E40" s="251">
        <f>E39+E25</f>
        <v>0</v>
      </c>
      <c r="F40" s="251">
        <f>F39+F25</f>
        <v>0</v>
      </c>
      <c r="G40" s="251">
        <f>G39+G25</f>
        <v>-114274.67000000011</v>
      </c>
    </row>
    <row r="41" spans="1:7" s="234" customFormat="1" ht="15.75" customHeight="1">
      <c r="A41" s="254">
        <v>38</v>
      </c>
      <c r="B41" s="254"/>
      <c r="C41" s="236" t="s">
        <v>237</v>
      </c>
      <c r="D41" s="244"/>
      <c r="E41" s="237"/>
      <c r="F41" s="244"/>
      <c r="G41" s="237">
        <v>-3700</v>
      </c>
    </row>
    <row r="42" spans="1:7" s="243" customFormat="1" ht="25.5">
      <c r="A42" s="239" t="s">
        <v>238</v>
      </c>
      <c r="B42" s="239"/>
      <c r="C42" s="240" t="s">
        <v>239</v>
      </c>
      <c r="D42" s="270"/>
      <c r="E42" s="269"/>
      <c r="F42" s="270"/>
      <c r="G42" s="262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/>
      <c r="E43" s="269"/>
      <c r="F43" s="270"/>
      <c r="G43" s="262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/>
      <c r="E44" s="262"/>
      <c r="F44" s="263"/>
      <c r="G44" s="262">
        <v>-3700</v>
      </c>
    </row>
    <row r="45" spans="1:7" s="234" customFormat="1" ht="12.75">
      <c r="A45" s="235">
        <v>48</v>
      </c>
      <c r="B45" s="235"/>
      <c r="C45" s="236" t="s">
        <v>243</v>
      </c>
      <c r="D45" s="244"/>
      <c r="E45" s="237"/>
      <c r="F45" s="244"/>
      <c r="G45" s="237">
        <v>0</v>
      </c>
    </row>
    <row r="46" spans="1:7" s="243" customFormat="1" ht="12.75">
      <c r="A46" s="259" t="s">
        <v>244</v>
      </c>
      <c r="B46" s="260"/>
      <c r="C46" s="261" t="s">
        <v>245</v>
      </c>
      <c r="D46" s="263"/>
      <c r="E46" s="262"/>
      <c r="F46" s="263"/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/>
      <c r="E47" s="262"/>
      <c r="F47" s="263"/>
      <c r="G47" s="262">
        <v>0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3700</v>
      </c>
    </row>
    <row r="49" spans="1:7" ht="12.75">
      <c r="A49" s="271"/>
      <c r="B49" s="271"/>
      <c r="C49" s="250" t="s">
        <v>248</v>
      </c>
      <c r="D49" s="251">
        <f>D40+D48</f>
        <v>0</v>
      </c>
      <c r="E49" s="251">
        <f>E40+E48</f>
        <v>0</v>
      </c>
      <c r="F49" s="251">
        <f>F40+F48</f>
        <v>0</v>
      </c>
      <c r="G49" s="251">
        <f>G40+G48</f>
        <v>-110574.67000000011</v>
      </c>
    </row>
    <row r="50" spans="1:7" ht="12.75">
      <c r="A50" s="272">
        <v>3</v>
      </c>
      <c r="B50" s="272"/>
      <c r="C50" s="273" t="s">
        <v>249</v>
      </c>
      <c r="D50" s="274">
        <f>D13+D26+D41</f>
        <v>0</v>
      </c>
      <c r="E50" s="274">
        <f>E13+E26+E41</f>
        <v>0</v>
      </c>
      <c r="F50" s="274">
        <f>F13+F26+F41</f>
        <v>0</v>
      </c>
      <c r="G50" s="274">
        <f>G13+G26+G41</f>
        <v>1946791.52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0</v>
      </c>
      <c r="E51" s="274">
        <f>E24+E28+E29+E30+E31+E32+E33+E34+E35+E36+E37+E45</f>
        <v>0</v>
      </c>
      <c r="F51" s="274">
        <f>F24+F28+F29+F30+F31+F32+F33+F34+F35+F36+F37+F45</f>
        <v>0</v>
      </c>
      <c r="G51" s="274">
        <f>G24+G28+G29+G30+G31+G32+G33+G34+G35+G36+G37+G45</f>
        <v>1836216.8499999999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55"/>
      <c r="E54" s="237"/>
      <c r="F54" s="255"/>
      <c r="G54" s="237">
        <v>181749</v>
      </c>
    </row>
    <row r="55" spans="1:7" s="234" customFormat="1" ht="12.75">
      <c r="A55" s="283" t="s">
        <v>254</v>
      </c>
      <c r="B55" s="284"/>
      <c r="C55" s="284" t="s">
        <v>255</v>
      </c>
      <c r="D55" s="255"/>
      <c r="E55" s="237"/>
      <c r="F55" s="255"/>
      <c r="G55" s="262">
        <v>0</v>
      </c>
    </row>
    <row r="56" spans="1:7" s="234" customFormat="1" ht="12.75">
      <c r="A56" s="283" t="s">
        <v>256</v>
      </c>
      <c r="B56" s="284"/>
      <c r="C56" s="284" t="s">
        <v>257</v>
      </c>
      <c r="D56" s="255"/>
      <c r="E56" s="237"/>
      <c r="F56" s="255"/>
      <c r="G56" s="262">
        <v>0</v>
      </c>
    </row>
    <row r="57" spans="1:7" s="234" customFormat="1" ht="12.75">
      <c r="A57" s="288">
        <v>57</v>
      </c>
      <c r="B57" s="289"/>
      <c r="C57" s="289" t="s">
        <v>258</v>
      </c>
      <c r="D57" s="255"/>
      <c r="E57" s="237"/>
      <c r="F57" s="255"/>
      <c r="G57" s="237">
        <v>6580</v>
      </c>
    </row>
    <row r="58" spans="1:7" s="234" customFormat="1" ht="12.75">
      <c r="A58" s="288">
        <v>58</v>
      </c>
      <c r="B58" s="289"/>
      <c r="C58" s="289" t="s">
        <v>259</v>
      </c>
      <c r="D58" s="244"/>
      <c r="E58" s="237"/>
      <c r="F58" s="244"/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0</v>
      </c>
      <c r="E59" s="293">
        <f>E54+E57+E58</f>
        <v>0</v>
      </c>
      <c r="F59" s="293">
        <f>F54+F57+F58</f>
        <v>0</v>
      </c>
      <c r="G59" s="293">
        <f>G54+G57+G58</f>
        <v>188329</v>
      </c>
    </row>
    <row r="60" spans="1:7" s="234" customFormat="1" ht="12.75">
      <c r="A60" s="294" t="s">
        <v>261</v>
      </c>
      <c r="B60" s="295"/>
      <c r="C60" s="295" t="s">
        <v>262</v>
      </c>
      <c r="D60" s="255"/>
      <c r="E60" s="237"/>
      <c r="F60" s="255"/>
      <c r="G60" s="237">
        <v>53127</v>
      </c>
    </row>
    <row r="61" spans="1:7" s="234" customFormat="1" ht="12.75">
      <c r="A61" s="294" t="s">
        <v>263</v>
      </c>
      <c r="B61" s="295"/>
      <c r="C61" s="295" t="s">
        <v>264</v>
      </c>
      <c r="D61" s="255"/>
      <c r="E61" s="237"/>
      <c r="F61" s="255"/>
      <c r="G61" s="262">
        <v>0</v>
      </c>
    </row>
    <row r="62" spans="1:7" s="234" customFormat="1" ht="12.75">
      <c r="A62" s="294" t="s">
        <v>265</v>
      </c>
      <c r="B62" s="295"/>
      <c r="C62" s="295" t="s">
        <v>266</v>
      </c>
      <c r="D62" s="255"/>
      <c r="E62" s="237"/>
      <c r="F62" s="255"/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55"/>
      <c r="E63" s="237"/>
      <c r="F63" s="255"/>
      <c r="G63" s="290">
        <v>6580</v>
      </c>
    </row>
    <row r="64" spans="1:7" s="234" customFormat="1" ht="12.75">
      <c r="A64" s="294">
        <v>68</v>
      </c>
      <c r="B64" s="295"/>
      <c r="C64" s="295" t="s">
        <v>267</v>
      </c>
      <c r="D64" s="237"/>
      <c r="E64" s="237"/>
      <c r="F64" s="237"/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0</v>
      </c>
      <c r="E65" s="293">
        <f>E60+E63+E64</f>
        <v>0</v>
      </c>
      <c r="F65" s="293">
        <f>F60+F63+F64</f>
        <v>0</v>
      </c>
      <c r="G65" s="293">
        <f>G60+G63+G64</f>
        <v>59707</v>
      </c>
    </row>
    <row r="66" spans="1:7" ht="12.75">
      <c r="A66" s="296"/>
      <c r="B66" s="296"/>
      <c r="C66" s="292" t="s">
        <v>15</v>
      </c>
      <c r="D66" s="293">
        <f>D59-D65</f>
        <v>0</v>
      </c>
      <c r="E66" s="293">
        <f>E59-E65</f>
        <v>0</v>
      </c>
      <c r="F66" s="293">
        <f>F59-F65</f>
        <v>0</v>
      </c>
      <c r="G66" s="293">
        <f>G59-G65</f>
        <v>128622</v>
      </c>
    </row>
    <row r="67" spans="1:7" ht="12.75">
      <c r="A67" s="289"/>
      <c r="B67" s="289"/>
      <c r="C67" s="297" t="s">
        <v>269</v>
      </c>
      <c r="D67" s="298">
        <f>D66-D55-D56+D61+D62</f>
        <v>0</v>
      </c>
      <c r="E67" s="298">
        <f>E66-E55-E56+E61+E62</f>
        <v>0</v>
      </c>
      <c r="F67" s="298">
        <f>F66-F55-F56+F61+F62</f>
        <v>0</v>
      </c>
      <c r="G67" s="298">
        <f>G66-G55-G56+G61+G62</f>
        <v>128622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37"/>
      <c r="E70" s="255"/>
      <c r="F70" s="237"/>
      <c r="G70" s="255"/>
    </row>
    <row r="71" spans="1:7" s="301" customFormat="1" ht="12.75">
      <c r="A71" s="300">
        <v>14</v>
      </c>
      <c r="B71" s="300"/>
      <c r="C71" s="300" t="s">
        <v>272</v>
      </c>
      <c r="D71" s="237"/>
      <c r="E71" s="255"/>
      <c r="F71" s="237"/>
      <c r="G71" s="255"/>
    </row>
    <row r="72" spans="1:7" s="301" customFormat="1" ht="12.75">
      <c r="A72" s="302" t="s">
        <v>273</v>
      </c>
      <c r="B72" s="302"/>
      <c r="C72" s="302" t="s">
        <v>255</v>
      </c>
      <c r="D72" s="237"/>
      <c r="E72" s="255"/>
      <c r="F72" s="237"/>
      <c r="G72" s="255"/>
    </row>
    <row r="73" spans="1:7" s="301" customFormat="1" ht="12.75">
      <c r="A73" s="302" t="s">
        <v>274</v>
      </c>
      <c r="B73" s="302"/>
      <c r="C73" s="302" t="s">
        <v>275</v>
      </c>
      <c r="D73" s="237"/>
      <c r="E73" s="255"/>
      <c r="F73" s="237"/>
      <c r="G73" s="255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0</v>
      </c>
      <c r="E74" s="306">
        <f>E70+E71</f>
        <v>0</v>
      </c>
      <c r="F74" s="306">
        <f>F70+F71</f>
        <v>0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/>
      <c r="E76" s="290"/>
      <c r="F76" s="290"/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/>
      <c r="E77" s="287"/>
      <c r="F77" s="287"/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/>
      <c r="E78" s="287"/>
      <c r="F78" s="287"/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/>
      <c r="E79" s="287"/>
      <c r="F79" s="287"/>
      <c r="G79" s="287"/>
    </row>
    <row r="80" spans="1:7" s="308" customFormat="1" ht="12.75">
      <c r="A80" s="307" t="s">
        <v>284</v>
      </c>
      <c r="B80" s="302"/>
      <c r="C80" s="302" t="s">
        <v>285</v>
      </c>
      <c r="D80" s="287"/>
      <c r="E80" s="287"/>
      <c r="F80" s="287"/>
      <c r="G80" s="287"/>
    </row>
    <row r="81" spans="1:7" s="308" customFormat="1" ht="12.75">
      <c r="A81" s="307" t="s">
        <v>286</v>
      </c>
      <c r="B81" s="302"/>
      <c r="C81" s="302" t="s">
        <v>287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288</v>
      </c>
      <c r="D82" s="290"/>
      <c r="E82" s="290"/>
      <c r="F82" s="290"/>
      <c r="G82" s="290"/>
    </row>
    <row r="83" spans="1:7" s="301" customFormat="1" ht="12.75">
      <c r="A83" s="307" t="s">
        <v>289</v>
      </c>
      <c r="B83" s="302"/>
      <c r="C83" s="302" t="s">
        <v>290</v>
      </c>
      <c r="D83" s="290"/>
      <c r="E83" s="290"/>
      <c r="F83" s="290"/>
      <c r="G83" s="290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0</v>
      </c>
      <c r="E84" s="306">
        <f>E76+E82</f>
        <v>0</v>
      </c>
      <c r="F84" s="306">
        <f>F76+F82</f>
        <v>0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0</v>
      </c>
      <c r="E87" s="315">
        <f>E49+E6+E8+E10-E19-E21-E38+E42+E44-E47</f>
        <v>0</v>
      </c>
      <c r="F87" s="315">
        <f>F49+F6+F8+F10-F19-F21-F38+F42+F44-F47</f>
        <v>0</v>
      </c>
      <c r="G87" s="315">
        <f>G49+G6+G8+G10-G19-G21-G38+G42+G44-G47</f>
        <v>-51031.87000000011</v>
      </c>
    </row>
    <row r="88" spans="1:7" ht="12.75">
      <c r="A88" s="316">
        <v>40</v>
      </c>
      <c r="B88" s="317"/>
      <c r="C88" s="317" t="s">
        <v>294</v>
      </c>
      <c r="D88" s="319">
        <f>IF(0=D111,0,D87/D111)</f>
        <v>0</v>
      </c>
      <c r="E88" s="319">
        <f>IF(0=E111,0,E87/E111)</f>
        <v>0</v>
      </c>
      <c r="F88" s="319">
        <f>IF(0=F111,0,F87/F111)</f>
        <v>0</v>
      </c>
      <c r="G88" s="319">
        <f>IF(0=G111,0,G87/G111)</f>
        <v>-0.03016928914968442</v>
      </c>
    </row>
    <row r="89" spans="1:7" ht="25.5">
      <c r="A89" s="320" t="s">
        <v>295</v>
      </c>
      <c r="B89" s="321"/>
      <c r="C89" s="321" t="s">
        <v>296</v>
      </c>
      <c r="D89" s="362">
        <f>IF(0=D66,0,D87/D66)</f>
        <v>0</v>
      </c>
      <c r="E89" s="362">
        <f>IF(0=E66,0,E87/E66)</f>
        <v>0</v>
      </c>
      <c r="F89" s="362">
        <f>IF(0=F66,0,F87/F66)</f>
        <v>0</v>
      </c>
      <c r="G89" s="362">
        <f>IF(0=G66,0,G87/G66)</f>
        <v>-0.3967584861065767</v>
      </c>
    </row>
    <row r="90" spans="1:7" ht="25.5">
      <c r="A90" s="323" t="s">
        <v>297</v>
      </c>
      <c r="B90" s="324"/>
      <c r="C90" s="324" t="s">
        <v>298</v>
      </c>
      <c r="D90" s="363">
        <f>IF(0=D67,0,D87/D67)</f>
        <v>0</v>
      </c>
      <c r="E90" s="363">
        <f>IF(0=E67,0,E87/E67)</f>
        <v>0</v>
      </c>
      <c r="F90" s="362">
        <f>IF(0=F67,0,F87/F67)</f>
        <v>0</v>
      </c>
      <c r="G90" s="363">
        <f>IF(0=G67,0,G87/G67)</f>
        <v>-0.3967584861065767</v>
      </c>
    </row>
    <row r="91" spans="1:7" ht="25.5">
      <c r="A91" s="327" t="s">
        <v>299</v>
      </c>
      <c r="B91" s="328"/>
      <c r="C91" s="328" t="s">
        <v>300</v>
      </c>
      <c r="D91" s="329">
        <f>D87-D66</f>
        <v>0</v>
      </c>
      <c r="E91" s="329">
        <f>E87-E66</f>
        <v>0</v>
      </c>
      <c r="F91" s="329">
        <f>F87-F66</f>
        <v>0</v>
      </c>
      <c r="G91" s="329">
        <f>G87-G66</f>
        <v>-179653.8700000001</v>
      </c>
    </row>
    <row r="92" spans="1:7" ht="25.5">
      <c r="A92" s="323" t="s">
        <v>301</v>
      </c>
      <c r="B92" s="324"/>
      <c r="C92" s="324" t="s">
        <v>302</v>
      </c>
      <c r="D92" s="330">
        <f>D87-D67</f>
        <v>0</v>
      </c>
      <c r="E92" s="330">
        <f>E87-E67</f>
        <v>0</v>
      </c>
      <c r="F92" s="330">
        <f>F87-F67</f>
        <v>0</v>
      </c>
      <c r="G92" s="330">
        <f>G87-G67</f>
        <v>-179653.8700000001</v>
      </c>
    </row>
    <row r="93" spans="1:7" ht="12.75">
      <c r="A93" s="314">
        <v>31</v>
      </c>
      <c r="B93" s="314"/>
      <c r="C93" s="314" t="s">
        <v>303</v>
      </c>
      <c r="D93" s="331">
        <f>D77+D78+D80</f>
        <v>0</v>
      </c>
      <c r="E93" s="331">
        <f>E77+E78+E80</f>
        <v>0</v>
      </c>
      <c r="F93" s="331">
        <f>F77+F78+F80</f>
        <v>0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</v>
      </c>
      <c r="E94" s="326">
        <f>IF(0=E111,0,E93/E111)</f>
        <v>0</v>
      </c>
      <c r="F94" s="326">
        <f>IF(0=F111,0,F93/F111)</f>
        <v>0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0</v>
      </c>
      <c r="E95" s="331">
        <f>E76-E70</f>
        <v>0</v>
      </c>
      <c r="F95" s="331">
        <f>F76-F70</f>
        <v>0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0</v>
      </c>
      <c r="E96" s="333">
        <f>E71-E72-E73-E82</f>
        <v>0</v>
      </c>
      <c r="F96" s="333">
        <f>F71-F72-F73-F82</f>
        <v>0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0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0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0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0</v>
      </c>
      <c r="E100" s="315">
        <f>E82</f>
        <v>0</v>
      </c>
      <c r="F100" s="315">
        <f>F82</f>
        <v>0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</v>
      </c>
      <c r="E102" s="335">
        <f>IF(E111=0,0,(E27-E28+E6)/E111)</f>
        <v>0</v>
      </c>
      <c r="F102" s="335">
        <f>IF(F111=0,0,(F27-F28+F6)/F111)</f>
        <v>0</v>
      </c>
      <c r="G102" s="335">
        <f>IF(G111=0,0,(G27-G28+G6)/G111)</f>
        <v>0.03258666339859457</v>
      </c>
    </row>
    <row r="103" spans="1:7" ht="12.75">
      <c r="A103" s="317">
        <v>43</v>
      </c>
      <c r="B103" s="317"/>
      <c r="C103" s="317" t="s">
        <v>315</v>
      </c>
      <c r="D103" s="315">
        <f>D39</f>
        <v>0</v>
      </c>
      <c r="E103" s="315">
        <f>E39</f>
        <v>0</v>
      </c>
      <c r="F103" s="315">
        <f>F39</f>
        <v>0</v>
      </c>
      <c r="G103" s="315">
        <f>G39</f>
        <v>38279.7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</v>
      </c>
      <c r="E105" s="319">
        <f>IF(E111=0,0,(E27-E28)/E111)</f>
        <v>0</v>
      </c>
      <c r="F105" s="319">
        <f>IF(F111=0,0,(F27-F28)/F111)</f>
        <v>0</v>
      </c>
      <c r="G105" s="319">
        <f>IF(G111=0,0,(G27-G28)/G111)</f>
        <v>0.001842133258891286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</v>
      </c>
      <c r="E106" s="335">
        <f>IF(E113=0,0,E54/E113)</f>
        <v>0</v>
      </c>
      <c r="F106" s="335">
        <f>IF(F113=0,0,F54/F113)</f>
        <v>0</v>
      </c>
      <c r="G106" s="335">
        <f>IF(G113=0,0,G54/G113)</f>
        <v>0.09209312597316494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/>
      <c r="E109" s="290"/>
      <c r="F109" s="290"/>
      <c r="G109" s="290">
        <v>258500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0</v>
      </c>
      <c r="E111" s="342">
        <f>E14+E15+E16+E17+E20</f>
        <v>0</v>
      </c>
      <c r="F111" s="342">
        <f>F14+F15+F16+F17+F20</f>
        <v>0</v>
      </c>
      <c r="G111" s="342">
        <f>G14+G15+G16+G17+G20</f>
        <v>1691517.15</v>
      </c>
    </row>
    <row r="112" spans="1:7" ht="12.75">
      <c r="A112" s="339"/>
      <c r="B112" s="339"/>
      <c r="C112" s="339" t="s">
        <v>323</v>
      </c>
      <c r="D112" s="342">
        <f>D50-D11-D41-D12</f>
        <v>0</v>
      </c>
      <c r="E112" s="342">
        <f>E50-E11-E41-E12</f>
        <v>0</v>
      </c>
      <c r="F112" s="342">
        <f>F50-F11-F41-F12</f>
        <v>0</v>
      </c>
      <c r="G112" s="342">
        <f>G50-G11-G41-G12</f>
        <v>1873091.52</v>
      </c>
    </row>
    <row r="113" spans="1:7" ht="12.75">
      <c r="A113" s="339"/>
      <c r="B113" s="339"/>
      <c r="C113" s="339" t="s">
        <v>324</v>
      </c>
      <c r="D113" s="342">
        <f>D50-D6-D7-D11-D12-D41+D54</f>
        <v>0</v>
      </c>
      <c r="E113" s="342">
        <f>E50-E6-E7-E11-E12-E41+E54</f>
        <v>0</v>
      </c>
      <c r="F113" s="342">
        <f>F50-F6-F7-F11-F12-F41+F54</f>
        <v>0</v>
      </c>
      <c r="G113" s="342">
        <f>G50-G6-G7-G11-G12-G41+G54</f>
        <v>1973534.9200000002</v>
      </c>
    </row>
    <row r="114" spans="1:9" ht="12.75">
      <c r="A114" s="343" t="s">
        <v>325</v>
      </c>
      <c r="B114" s="344"/>
      <c r="C114" s="344" t="s">
        <v>326</v>
      </c>
      <c r="D114" s="345">
        <f>D14+D15+D16+D17+(D28+D29+D30+D31+D33+D34+D35+D36+(D37-D38))+(D20-D21)+D60</f>
        <v>0</v>
      </c>
      <c r="E114" s="345">
        <f>E14+E15+E16+E17+(E28+E29+E30+E31+E33+E34+E35+E36+(E37-E38))+(E20-E21)+E60</f>
        <v>0</v>
      </c>
      <c r="F114" s="345">
        <f>F14+F15+F16+F17+(F28+F29+F30+F31+F33+F34+F35+F36+(F37-F38))+(F20-F21)+F60</f>
        <v>0</v>
      </c>
      <c r="G114" s="375">
        <f>G14+G15+G16+G17+(G28+G29+G30+G31+G33+G34+G35+G36+(G37-G38))+(G20-G21)+G60</f>
        <v>1802370.35</v>
      </c>
      <c r="H114" s="346"/>
      <c r="I114" s="346"/>
    </row>
    <row r="115" spans="1:9" ht="12.75">
      <c r="A115" s="344"/>
      <c r="B115" s="344"/>
      <c r="C115" s="344" t="s">
        <v>327</v>
      </c>
      <c r="D115" s="345">
        <f>D14+D15+D16+D17+(D28+D29+D30+D31+D33+D34+D35+D36+(D37-D38))+(D20-D21)+(D45-D46-D47)+D60+D64</f>
        <v>0</v>
      </c>
      <c r="E115" s="345">
        <f>E14+E15+E16+E17+(E28+E29+E30+E31+E33+E34+E35+E36+(E37-E38))+(E20-E21)+(E45-E46-E47)+E60+E64</f>
        <v>0</v>
      </c>
      <c r="F115" s="345">
        <f>F14+F15+F16+F17+(F28+F29+F30+F31+F33+F34+F35+F36+(F37-F38))+(F20-F21)+(F45-F46-F47)+F60+F64</f>
        <v>0</v>
      </c>
      <c r="G115" s="375">
        <f>G14+G15+G16+G17+(G28+G29+G30+G31+G33+G34+G35+G36+(G37-G38))+(G20-G21)+(G45-G46-G47)+G60+G64</f>
        <v>1802370.35</v>
      </c>
      <c r="H115" s="346"/>
      <c r="I115" s="346"/>
    </row>
    <row r="116" spans="1:9" ht="12.75">
      <c r="A116" s="344"/>
      <c r="B116" s="344"/>
      <c r="C116" s="344" t="s">
        <v>328</v>
      </c>
      <c r="D116" s="345">
        <f>D4+D5+D26+(D9-D10)+D54</f>
        <v>0</v>
      </c>
      <c r="E116" s="345">
        <f>E4+E5+E26+(E9-E10)+E54</f>
        <v>0</v>
      </c>
      <c r="F116" s="345">
        <f>F4+F5+F26+(F9-F10)+F54</f>
        <v>0</v>
      </c>
      <c r="G116" s="375">
        <f>G4+G5+G26+(G9-G10)+G54</f>
        <v>1962297.02</v>
      </c>
      <c r="H116" s="346"/>
      <c r="I116" s="346"/>
    </row>
    <row r="117" spans="1:9" ht="12.75">
      <c r="A117" s="344"/>
      <c r="B117" s="344"/>
      <c r="C117" s="344" t="s">
        <v>329</v>
      </c>
      <c r="D117" s="345">
        <f>D4+D5+D26+(D9-D10)+(D41-D42-D43-D44)+D54+D58</f>
        <v>0</v>
      </c>
      <c r="E117" s="345">
        <f>E4+E5+E26+(E9-E10)+(E41-E42-E43-E44)+E54+E58</f>
        <v>0</v>
      </c>
      <c r="F117" s="345">
        <f>F4+F5+F26+(F9-F10)+(F41-F42-F43-F44)+F54+F58</f>
        <v>0</v>
      </c>
      <c r="G117" s="375">
        <f>G4+G5+G26+(G9-G10)+(G41-G42-G43-G44)+G54+G58</f>
        <v>1962297.02</v>
      </c>
      <c r="H117" s="346"/>
      <c r="I117" s="346"/>
    </row>
    <row r="118" spans="1:9" ht="12.75">
      <c r="A118" s="344"/>
      <c r="B118" s="344"/>
      <c r="C118" s="344" t="s">
        <v>330</v>
      </c>
      <c r="D118" s="345">
        <f aca="true" t="shared" si="0" ref="D118:G119">D114-D116</f>
        <v>0</v>
      </c>
      <c r="E118" s="345">
        <f t="shared" si="0"/>
        <v>0</v>
      </c>
      <c r="F118" s="345">
        <f t="shared" si="0"/>
        <v>0</v>
      </c>
      <c r="G118" s="375">
        <f t="shared" si="0"/>
        <v>-159926.66999999993</v>
      </c>
      <c r="H118" s="346"/>
      <c r="I118" s="346"/>
    </row>
    <row r="119" spans="1:9" ht="12.75">
      <c r="A119" s="344"/>
      <c r="B119" s="344"/>
      <c r="C119" s="344" t="s">
        <v>331</v>
      </c>
      <c r="D119" s="345">
        <f t="shared" si="0"/>
        <v>0</v>
      </c>
      <c r="E119" s="345">
        <f t="shared" si="0"/>
        <v>0</v>
      </c>
      <c r="F119" s="345">
        <f t="shared" si="0"/>
        <v>0</v>
      </c>
      <c r="G119" s="375">
        <f t="shared" si="0"/>
        <v>-159926.66999999993</v>
      </c>
      <c r="H119" s="346"/>
      <c r="I119" s="346"/>
    </row>
  </sheetData>
  <sheetProtection selectLockedCells="1"/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255" man="1"/>
    <brk id="51" max="255" man="1"/>
    <brk id="84" max="255" man="1"/>
  </rowBreaks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3" sqref="I3"/>
    </sheetView>
  </sheetViews>
  <sheetFormatPr defaultColWidth="11.421875" defaultRowHeight="12.75"/>
  <cols>
    <col min="1" max="1" width="11.57421875" style="0" bestFit="1" customWidth="1"/>
    <col min="2" max="2" width="38.281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17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/>
    </row>
    <row r="4" spans="1:9" ht="12.75">
      <c r="A4" s="5" t="s">
        <v>81</v>
      </c>
      <c r="B4" s="9" t="s">
        <v>82</v>
      </c>
      <c r="C4" s="10">
        <v>1738907</v>
      </c>
      <c r="D4" s="11">
        <v>0.003457865199231448</v>
      </c>
      <c r="E4" s="10">
        <v>1744919.906</v>
      </c>
      <c r="F4" s="11">
        <v>0.09651931496734265</v>
      </c>
      <c r="G4" s="10">
        <v>1913338.38</v>
      </c>
      <c r="H4" s="11">
        <v>-0.42017276630388817</v>
      </c>
      <c r="I4" s="12">
        <v>1109405.7</v>
      </c>
    </row>
    <row r="5" spans="1:9" ht="12.75">
      <c r="A5" s="13" t="s">
        <v>83</v>
      </c>
      <c r="B5" s="14" t="s">
        <v>84</v>
      </c>
      <c r="C5" s="15">
        <v>1112555</v>
      </c>
      <c r="D5" s="16">
        <v>-0.3692024304416411</v>
      </c>
      <c r="E5" s="15">
        <v>701796.99</v>
      </c>
      <c r="F5" s="16">
        <v>0.04323968388636147</v>
      </c>
      <c r="G5" s="15">
        <v>732142.47</v>
      </c>
      <c r="H5" s="16">
        <v>-0.44027949915267167</v>
      </c>
      <c r="I5" s="17">
        <v>409795.15</v>
      </c>
    </row>
    <row r="6" spans="1:9" ht="12.75">
      <c r="A6" s="13" t="s">
        <v>85</v>
      </c>
      <c r="B6" s="14" t="s">
        <v>86</v>
      </c>
      <c r="C6" s="15">
        <v>74943</v>
      </c>
      <c r="D6" s="16">
        <v>-0.1384045474560666</v>
      </c>
      <c r="E6" s="15">
        <v>64570.548</v>
      </c>
      <c r="F6" s="16">
        <v>0.3446997538258464</v>
      </c>
      <c r="G6" s="15">
        <v>86828</v>
      </c>
      <c r="H6" s="16">
        <v>-0.3870031556640715</v>
      </c>
      <c r="I6" s="17">
        <v>53225.29</v>
      </c>
    </row>
    <row r="7" spans="1:9" ht="12.75">
      <c r="A7" s="13" t="s">
        <v>87</v>
      </c>
      <c r="B7" s="14" t="s">
        <v>88</v>
      </c>
      <c r="C7" s="15">
        <v>75458</v>
      </c>
      <c r="D7" s="16">
        <v>0.035721195897055275</v>
      </c>
      <c r="E7" s="15">
        <v>78153.45</v>
      </c>
      <c r="F7" s="16">
        <v>-0.09926586734174885</v>
      </c>
      <c r="G7" s="15">
        <v>70395.48</v>
      </c>
      <c r="H7" s="16">
        <v>-0.004627853947440927</v>
      </c>
      <c r="I7" s="17">
        <v>70069.7</v>
      </c>
    </row>
    <row r="8" spans="1:9" ht="12.75">
      <c r="A8" s="13" t="s">
        <v>89</v>
      </c>
      <c r="B8" s="14" t="s">
        <v>90</v>
      </c>
      <c r="C8" s="15">
        <v>135919</v>
      </c>
      <c r="D8" s="16">
        <v>-0.5475820746179709</v>
      </c>
      <c r="E8" s="15">
        <v>61492.192</v>
      </c>
      <c r="F8" s="16">
        <v>0.061136997685819955</v>
      </c>
      <c r="G8" s="15">
        <v>65251.64</v>
      </c>
      <c r="H8" s="16">
        <v>-0.08602297198966952</v>
      </c>
      <c r="I8" s="17">
        <v>59638.5</v>
      </c>
    </row>
    <row r="9" spans="1:9" ht="12.75">
      <c r="A9" s="13" t="s">
        <v>91</v>
      </c>
      <c r="B9" s="14" t="s">
        <v>92</v>
      </c>
      <c r="C9" s="15">
        <v>212057</v>
      </c>
      <c r="D9" s="16">
        <v>-0.15179380072339038</v>
      </c>
      <c r="E9" s="15">
        <v>179868.062</v>
      </c>
      <c r="F9" s="16">
        <v>-0.042096367280590456</v>
      </c>
      <c r="G9" s="15">
        <v>172296.27</v>
      </c>
      <c r="H9" s="16">
        <v>-0.3326965232619371</v>
      </c>
      <c r="I9" s="17">
        <v>114973.9</v>
      </c>
    </row>
    <row r="10" spans="1:9" ht="12.75">
      <c r="A10" s="13" t="s">
        <v>93</v>
      </c>
      <c r="B10" s="14" t="s">
        <v>94</v>
      </c>
      <c r="C10" s="15">
        <v>1322271</v>
      </c>
      <c r="D10" s="16">
        <v>0.0788632284909826</v>
      </c>
      <c r="E10" s="15">
        <v>1426549.56</v>
      </c>
      <c r="F10" s="16">
        <v>-0.02919180739854566</v>
      </c>
      <c r="G10" s="15">
        <v>1384906</v>
      </c>
      <c r="H10" s="16">
        <v>0.26838363036913704</v>
      </c>
      <c r="I10" s="17">
        <v>1756592.1</v>
      </c>
    </row>
    <row r="11" spans="1:9" ht="12.75">
      <c r="A11" s="13" t="s">
        <v>96</v>
      </c>
      <c r="B11" s="14" t="s">
        <v>97</v>
      </c>
      <c r="C11" s="15">
        <v>66892</v>
      </c>
      <c r="D11" s="16">
        <v>0.33034593075405133</v>
      </c>
      <c r="E11" s="15">
        <v>88989.5</v>
      </c>
      <c r="F11" s="16">
        <v>-0.16700015170329077</v>
      </c>
      <c r="G11" s="15">
        <v>74128.24</v>
      </c>
      <c r="H11" s="16">
        <v>-0.050504908790496184</v>
      </c>
      <c r="I11" s="17">
        <v>70384.4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238915</v>
      </c>
      <c r="D13" s="43">
        <v>0.026655195362367372</v>
      </c>
      <c r="E13" s="20">
        <v>245283.326</v>
      </c>
      <c r="F13" s="43">
        <v>0.1249036145245355</v>
      </c>
      <c r="G13" s="20">
        <v>275920.1</v>
      </c>
      <c r="H13" s="43">
        <v>-0.21260031436636906</v>
      </c>
      <c r="I13" s="21">
        <v>217259.4</v>
      </c>
    </row>
    <row r="14" spans="1:9" ht="12.75">
      <c r="A14" s="22" t="s">
        <v>101</v>
      </c>
      <c r="B14" s="23" t="s">
        <v>102</v>
      </c>
      <c r="C14" s="24">
        <v>4902974</v>
      </c>
      <c r="D14" s="25">
        <v>-0.07667203905221615</v>
      </c>
      <c r="E14" s="24">
        <v>4527052.986</v>
      </c>
      <c r="F14" s="25">
        <v>0.03563589701708884</v>
      </c>
      <c r="G14" s="24">
        <v>4688378.58</v>
      </c>
      <c r="H14" s="25">
        <v>-0.18775355167670782</v>
      </c>
      <c r="I14" s="26">
        <v>3808118.85</v>
      </c>
    </row>
    <row r="15" spans="1:9" ht="12.75">
      <c r="A15" s="27" t="s">
        <v>103</v>
      </c>
      <c r="B15" s="28" t="s">
        <v>104</v>
      </c>
      <c r="C15" s="10">
        <v>2594604</v>
      </c>
      <c r="D15" s="16">
        <v>-0.09157620970290649</v>
      </c>
      <c r="E15" s="10">
        <v>2357000</v>
      </c>
      <c r="F15" s="16">
        <v>0.07334361476453115</v>
      </c>
      <c r="G15" s="10">
        <v>2529870.9</v>
      </c>
      <c r="H15" s="16">
        <v>-0.026155840600403723</v>
      </c>
      <c r="I15" s="12">
        <v>2463700</v>
      </c>
    </row>
    <row r="16" spans="1:9" ht="12.75">
      <c r="A16" s="8" t="s">
        <v>105</v>
      </c>
      <c r="B16" s="29" t="s">
        <v>106</v>
      </c>
      <c r="C16" s="15">
        <v>84504</v>
      </c>
      <c r="D16" s="16">
        <v>-0.27193978983243394</v>
      </c>
      <c r="E16" s="15">
        <v>61524</v>
      </c>
      <c r="F16" s="16">
        <v>0.17152005721344527</v>
      </c>
      <c r="G16" s="15">
        <v>72076.6</v>
      </c>
      <c r="H16" s="16">
        <v>-0.11993629000258066</v>
      </c>
      <c r="I16" s="17">
        <v>63432</v>
      </c>
    </row>
    <row r="17" spans="1:9" ht="12.75">
      <c r="A17" s="8" t="s">
        <v>107</v>
      </c>
      <c r="B17" s="29" t="s">
        <v>108</v>
      </c>
      <c r="C17" s="15">
        <v>235960</v>
      </c>
      <c r="D17" s="16">
        <v>-0.01612543227665704</v>
      </c>
      <c r="E17" s="15">
        <v>232155.043</v>
      </c>
      <c r="F17" s="16">
        <v>0.1423282327750253</v>
      </c>
      <c r="G17" s="15">
        <v>265197.26</v>
      </c>
      <c r="H17" s="16">
        <v>-0.1676214905086124</v>
      </c>
      <c r="I17" s="17">
        <v>220744.5</v>
      </c>
    </row>
    <row r="18" spans="1:9" ht="12.75">
      <c r="A18" s="8" t="s">
        <v>109</v>
      </c>
      <c r="B18" s="29" t="s">
        <v>110</v>
      </c>
      <c r="C18" s="15">
        <v>1495275</v>
      </c>
      <c r="D18" s="16">
        <v>-0.24264174817341286</v>
      </c>
      <c r="E18" s="15">
        <v>1132458.86</v>
      </c>
      <c r="F18" s="16">
        <v>0.05738917526770013</v>
      </c>
      <c r="G18" s="15">
        <v>1197449.74</v>
      </c>
      <c r="H18" s="16">
        <v>-0.6590593439019828</v>
      </c>
      <c r="I18" s="17">
        <v>408259.3</v>
      </c>
    </row>
    <row r="19" spans="1:9" ht="12.75">
      <c r="A19" s="8" t="s">
        <v>111</v>
      </c>
      <c r="B19" s="29" t="s">
        <v>112</v>
      </c>
      <c r="C19" s="15">
        <v>519977</v>
      </c>
      <c r="D19" s="16">
        <v>0.032644338114955186</v>
      </c>
      <c r="E19" s="15">
        <v>536951.305</v>
      </c>
      <c r="F19" s="16">
        <v>0.026248888621287547</v>
      </c>
      <c r="G19" s="15">
        <v>551045.68</v>
      </c>
      <c r="H19" s="16">
        <v>-0.11249063779975561</v>
      </c>
      <c r="I19" s="17">
        <v>489058.2</v>
      </c>
    </row>
    <row r="20" spans="1:9" ht="12.75">
      <c r="A20" s="58" t="s">
        <v>113</v>
      </c>
      <c r="B20" s="29" t="s">
        <v>114</v>
      </c>
      <c r="C20" s="15">
        <v>11264</v>
      </c>
      <c r="D20" s="16">
        <v>0.25506170099431813</v>
      </c>
      <c r="E20" s="15">
        <v>14137.015</v>
      </c>
      <c r="F20" s="16">
        <v>0.0011448668619225</v>
      </c>
      <c r="G20" s="15">
        <v>14153.2</v>
      </c>
      <c r="H20" s="16">
        <v>0.21624791566571505</v>
      </c>
      <c r="I20" s="17">
        <v>17213.8</v>
      </c>
    </row>
    <row r="21" spans="1:9" ht="12.75">
      <c r="A21" s="141">
        <v>489</v>
      </c>
      <c r="B21" s="29" t="s">
        <v>115</v>
      </c>
      <c r="C21" s="15">
        <v>0</v>
      </c>
      <c r="D21" s="16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238915</v>
      </c>
      <c r="D22" s="16">
        <v>0.026655195362367372</v>
      </c>
      <c r="E22" s="20">
        <v>245283.326</v>
      </c>
      <c r="F22" s="16">
        <v>0.1249036145245355</v>
      </c>
      <c r="G22" s="20">
        <v>275920.1</v>
      </c>
      <c r="H22" s="16">
        <v>-0.2124651303040263</v>
      </c>
      <c r="I22" s="21">
        <v>217296.7</v>
      </c>
    </row>
    <row r="23" spans="1:9" ht="12.75">
      <c r="A23" s="50" t="s">
        <v>118</v>
      </c>
      <c r="B23" s="51" t="s">
        <v>119</v>
      </c>
      <c r="C23" s="24">
        <v>5180499</v>
      </c>
      <c r="D23" s="52">
        <v>-0.11600995406041008</v>
      </c>
      <c r="E23" s="24">
        <v>4579509.549</v>
      </c>
      <c r="F23" s="52">
        <v>0.07123119353932388</v>
      </c>
      <c r="G23" s="24">
        <v>4905713.48</v>
      </c>
      <c r="H23" s="53">
        <v>-0.2091457204304562</v>
      </c>
      <c r="I23" s="26">
        <v>3879704.5</v>
      </c>
    </row>
    <row r="24" spans="1:9" ht="12.75">
      <c r="A24" s="49" t="s">
        <v>120</v>
      </c>
      <c r="B24" s="32" t="s">
        <v>121</v>
      </c>
      <c r="C24" s="33">
        <v>277525</v>
      </c>
      <c r="D24" s="118">
        <v>0</v>
      </c>
      <c r="E24" s="33">
        <v>52456.56300000008</v>
      </c>
      <c r="F24" s="118">
        <v>0</v>
      </c>
      <c r="G24" s="34">
        <v>217334.89999999944</v>
      </c>
      <c r="H24" s="119">
        <v>0</v>
      </c>
      <c r="I24" s="35">
        <v>71585.64999999944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256993</v>
      </c>
      <c r="D26" s="16">
        <v>0.2142354071900791</v>
      </c>
      <c r="E26" s="15">
        <v>312050</v>
      </c>
      <c r="F26" s="16">
        <v>-0.05568979330235539</v>
      </c>
      <c r="G26" s="15">
        <v>294672</v>
      </c>
      <c r="H26" s="16">
        <v>-0.12428055600803606</v>
      </c>
      <c r="I26" s="17">
        <v>258050</v>
      </c>
    </row>
    <row r="27" spans="1:9" ht="12.75">
      <c r="A27" s="58" t="s">
        <v>125</v>
      </c>
      <c r="B27" s="29" t="s">
        <v>126</v>
      </c>
      <c r="C27" s="15">
        <v>40000</v>
      </c>
      <c r="D27" s="16">
        <v>-0.125</v>
      </c>
      <c r="E27" s="15">
        <v>35000</v>
      </c>
      <c r="F27" s="16">
        <v>0.025857142857142856</v>
      </c>
      <c r="G27" s="15">
        <v>35905</v>
      </c>
      <c r="H27" s="16">
        <v>0.6710764517476675</v>
      </c>
      <c r="I27" s="17">
        <v>60000</v>
      </c>
    </row>
    <row r="28" spans="1:9" ht="12.75">
      <c r="A28" s="8" t="s">
        <v>127</v>
      </c>
      <c r="B28" s="29" t="s">
        <v>128</v>
      </c>
      <c r="C28" s="15">
        <v>19319</v>
      </c>
      <c r="D28" s="16">
        <v>-1</v>
      </c>
      <c r="E28" s="15">
        <v>0</v>
      </c>
      <c r="F28" s="16" t="s">
        <v>95</v>
      </c>
      <c r="G28" s="15">
        <v>17300.35</v>
      </c>
      <c r="H28" s="16">
        <v>-1</v>
      </c>
      <c r="I28" s="17">
        <v>0</v>
      </c>
    </row>
    <row r="29" spans="1:9" ht="12.75">
      <c r="A29" s="50" t="s">
        <v>129</v>
      </c>
      <c r="B29" s="51" t="s">
        <v>130</v>
      </c>
      <c r="C29" s="24">
        <v>316312</v>
      </c>
      <c r="D29" s="53">
        <v>0.09717620577151673</v>
      </c>
      <c r="E29" s="24">
        <v>347050</v>
      </c>
      <c r="F29" s="53">
        <v>0.002383950439417884</v>
      </c>
      <c r="G29" s="24">
        <v>347877.35</v>
      </c>
      <c r="H29" s="53">
        <v>-0.08574099463503439</v>
      </c>
      <c r="I29" s="26">
        <v>318050</v>
      </c>
    </row>
    <row r="30" spans="1:9" ht="12.75">
      <c r="A30" s="8" t="s">
        <v>131</v>
      </c>
      <c r="B30" s="29" t="s">
        <v>132</v>
      </c>
      <c r="C30" s="15">
        <v>0</v>
      </c>
      <c r="D30" s="16" t="s">
        <v>95</v>
      </c>
      <c r="E30" s="15">
        <v>0</v>
      </c>
      <c r="F30" s="16" t="s">
        <v>95</v>
      </c>
      <c r="G30" s="15">
        <v>4624</v>
      </c>
      <c r="H30" s="16">
        <v>-1</v>
      </c>
      <c r="I30" s="17">
        <v>0</v>
      </c>
    </row>
    <row r="31" spans="1:9" ht="12.75">
      <c r="A31" s="8" t="s">
        <v>133</v>
      </c>
      <c r="B31" s="29" t="s">
        <v>134</v>
      </c>
      <c r="C31" s="15">
        <v>22853</v>
      </c>
      <c r="D31" s="16">
        <v>0.27991948540672995</v>
      </c>
      <c r="E31" s="15">
        <v>29250</v>
      </c>
      <c r="F31" s="16">
        <v>-0.4249435897435897</v>
      </c>
      <c r="G31" s="15">
        <v>16820.4</v>
      </c>
      <c r="H31" s="16">
        <v>0.7389598344866946</v>
      </c>
      <c r="I31" s="17">
        <v>29250</v>
      </c>
    </row>
    <row r="32" spans="1:9" ht="12.75">
      <c r="A32" s="50" t="s">
        <v>135</v>
      </c>
      <c r="B32" s="51" t="s">
        <v>136</v>
      </c>
      <c r="C32" s="24">
        <v>22853</v>
      </c>
      <c r="D32" s="53">
        <v>0.27991948540672995</v>
      </c>
      <c r="E32" s="24">
        <v>29250</v>
      </c>
      <c r="F32" s="53">
        <v>-0.2668581196581196</v>
      </c>
      <c r="G32" s="24">
        <v>21444.4</v>
      </c>
      <c r="H32" s="53">
        <v>0.3639924642330864</v>
      </c>
      <c r="I32" s="26">
        <v>29250</v>
      </c>
    </row>
    <row r="33" spans="1:9" ht="12.75">
      <c r="A33" s="36" t="s">
        <v>137</v>
      </c>
      <c r="B33" s="37" t="s">
        <v>15</v>
      </c>
      <c r="C33" s="38">
        <v>293459</v>
      </c>
      <c r="D33" s="39">
        <v>0.0829451473630047</v>
      </c>
      <c r="E33" s="38">
        <v>317800</v>
      </c>
      <c r="F33" s="39">
        <v>0.02716472624292011</v>
      </c>
      <c r="G33" s="38">
        <v>326432.95</v>
      </c>
      <c r="H33" s="39">
        <v>-0.11528539015439468</v>
      </c>
      <c r="I33" s="40">
        <v>288800</v>
      </c>
    </row>
    <row r="34" spans="1:9" ht="12.75">
      <c r="A34" s="113" t="s">
        <v>2</v>
      </c>
      <c r="B34" s="29" t="s">
        <v>138</v>
      </c>
      <c r="C34" s="15">
        <v>489582</v>
      </c>
      <c r="D34" s="16">
        <v>-0.5254633033894218</v>
      </c>
      <c r="E34" s="15">
        <v>232324.6250000001</v>
      </c>
      <c r="F34" s="16">
        <v>0.6770980260917211</v>
      </c>
      <c r="G34" s="15">
        <v>389631.16999999946</v>
      </c>
      <c r="H34" s="16">
        <v>-0.5211893596705837</v>
      </c>
      <c r="I34" s="17">
        <v>186559.54999999944</v>
      </c>
    </row>
    <row r="35" spans="1:9" ht="12.75">
      <c r="A35" s="113" t="s">
        <v>2</v>
      </c>
      <c r="B35" s="29" t="s">
        <v>139</v>
      </c>
      <c r="C35" s="15">
        <v>196123</v>
      </c>
      <c r="D35" s="16">
        <v>-1.4358253493980813</v>
      </c>
      <c r="E35" s="15">
        <v>-85475.37499999991</v>
      </c>
      <c r="F35" s="16">
        <v>-1.7393734160277106</v>
      </c>
      <c r="G35" s="15">
        <v>63198.21999999951</v>
      </c>
      <c r="H35" s="16">
        <v>-2.617774203134224</v>
      </c>
      <c r="I35" s="17">
        <v>-102240.45000000056</v>
      </c>
    </row>
    <row r="36" spans="1:9" ht="12.75">
      <c r="A36" s="123" t="s">
        <v>2</v>
      </c>
      <c r="B36" s="31" t="s">
        <v>140</v>
      </c>
      <c r="C36" s="20">
        <v>4565503</v>
      </c>
      <c r="D36" s="111">
        <v>-0.058489304245337374</v>
      </c>
      <c r="E36" s="20">
        <v>4298469.9059999995</v>
      </c>
      <c r="F36" s="111">
        <v>0.03494028742422007</v>
      </c>
      <c r="G36" s="20">
        <v>4448659.68</v>
      </c>
      <c r="H36" s="111">
        <v>-0.1764007783126265</v>
      </c>
      <c r="I36" s="21">
        <v>3663912.65</v>
      </c>
    </row>
    <row r="37" spans="1:9" ht="12.75">
      <c r="A37" s="123">
        <v>0</v>
      </c>
      <c r="B37" s="31" t="s">
        <v>19</v>
      </c>
      <c r="C37" s="64">
        <v>1.6683148242173524</v>
      </c>
      <c r="D37" s="124">
        <v>0</v>
      </c>
      <c r="E37" s="41">
        <v>0.7310403555695408</v>
      </c>
      <c r="F37" s="124">
        <v>0</v>
      </c>
      <c r="G37" s="41">
        <v>1.1936024534287961</v>
      </c>
      <c r="H37" s="124">
        <v>0</v>
      </c>
      <c r="I37" s="42">
        <v>0.6459818213296379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tabSelected="1" zoomScale="150" zoomScaleNormal="150" workbookViewId="0" topLeftCell="A1">
      <pane xSplit="3" ySplit="2" topLeftCell="D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0" sqref="F110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347" t="s">
        <v>193</v>
      </c>
      <c r="B1" s="347" t="s">
        <v>467</v>
      </c>
      <c r="C1" s="347" t="s">
        <v>468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>
        <v>1021966.892</v>
      </c>
      <c r="E4" s="233">
        <v>1019015.016</v>
      </c>
      <c r="F4" s="233">
        <v>1047746.1</v>
      </c>
      <c r="G4" s="233">
        <v>638694.7</v>
      </c>
    </row>
    <row r="5" spans="1:7" s="234" customFormat="1" ht="12.75" customHeight="1">
      <c r="A5" s="235">
        <v>31</v>
      </c>
      <c r="B5" s="235"/>
      <c r="C5" s="236" t="s">
        <v>197</v>
      </c>
      <c r="D5" s="238">
        <v>392431.191</v>
      </c>
      <c r="E5" s="238">
        <v>386387.6</v>
      </c>
      <c r="F5" s="238">
        <v>407193.4</v>
      </c>
      <c r="G5" s="238">
        <v>260648.3</v>
      </c>
    </row>
    <row r="6" spans="1:7" s="234" customFormat="1" ht="12.75" customHeight="1">
      <c r="A6" s="235">
        <v>33</v>
      </c>
      <c r="B6" s="235"/>
      <c r="C6" s="236" t="s">
        <v>92</v>
      </c>
      <c r="D6" s="237">
        <v>67580.021</v>
      </c>
      <c r="E6" s="237">
        <v>77340.591</v>
      </c>
      <c r="F6" s="237">
        <v>73237.8</v>
      </c>
      <c r="G6" s="237">
        <v>69090.1</v>
      </c>
    </row>
    <row r="7" spans="1:7" s="234" customFormat="1" ht="12.75" customHeight="1">
      <c r="A7" s="235">
        <v>35</v>
      </c>
      <c r="B7" s="235"/>
      <c r="C7" s="236" t="s">
        <v>198</v>
      </c>
      <c r="D7" s="237">
        <v>22789</v>
      </c>
      <c r="E7" s="237">
        <v>21431</v>
      </c>
      <c r="F7" s="237">
        <v>24292.4</v>
      </c>
      <c r="G7" s="237">
        <v>22110</v>
      </c>
    </row>
    <row r="8" spans="1:7" s="243" customFormat="1" ht="25.5">
      <c r="A8" s="239" t="s">
        <v>199</v>
      </c>
      <c r="B8" s="239"/>
      <c r="C8" s="240" t="s">
        <v>200</v>
      </c>
      <c r="D8" s="242">
        <v>254</v>
      </c>
      <c r="E8" s="241">
        <v>21311</v>
      </c>
      <c r="F8" s="263">
        <v>268.5</v>
      </c>
      <c r="G8" s="241">
        <v>20230</v>
      </c>
    </row>
    <row r="9" spans="1:7" s="234" customFormat="1" ht="12.75" customHeight="1">
      <c r="A9" s="235">
        <v>36</v>
      </c>
      <c r="B9" s="235"/>
      <c r="C9" s="236" t="s">
        <v>201</v>
      </c>
      <c r="D9" s="244">
        <v>1119681.728</v>
      </c>
      <c r="E9" s="237">
        <v>1145061.2</v>
      </c>
      <c r="F9" s="244">
        <v>1167975.4</v>
      </c>
      <c r="G9" s="237">
        <v>1395654.4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>
        <f>0.024+39071.816</f>
        <v>39071.84</v>
      </c>
      <c r="E10" s="241">
        <f>0+45970</f>
        <v>45970</v>
      </c>
      <c r="F10" s="242">
        <v>61058.6</v>
      </c>
      <c r="G10" s="241">
        <v>60600</v>
      </c>
    </row>
    <row r="11" spans="1:7" s="248" customFormat="1" ht="12.75">
      <c r="A11" s="235">
        <v>37</v>
      </c>
      <c r="B11" s="235"/>
      <c r="C11" s="236" t="s">
        <v>204</v>
      </c>
      <c r="D11" s="255">
        <v>89566.85</v>
      </c>
      <c r="E11" s="262">
        <v>81694.975</v>
      </c>
      <c r="F11" s="255">
        <v>92134.8</v>
      </c>
      <c r="G11" s="237">
        <v>87611.9</v>
      </c>
    </row>
    <row r="12" spans="1:7" s="234" customFormat="1" ht="12.75" customHeight="1">
      <c r="A12" s="235">
        <v>39</v>
      </c>
      <c r="B12" s="235"/>
      <c r="C12" s="236" t="s">
        <v>205</v>
      </c>
      <c r="D12" s="244">
        <v>15466.837</v>
      </c>
      <c r="E12" s="237">
        <v>16280.379</v>
      </c>
      <c r="F12" s="244">
        <v>15672.5</v>
      </c>
      <c r="G12" s="237">
        <v>276</v>
      </c>
    </row>
    <row r="13" spans="1:7" ht="12.75" customHeight="1">
      <c r="A13" s="249"/>
      <c r="B13" s="249"/>
      <c r="C13" s="250" t="s">
        <v>206</v>
      </c>
      <c r="D13" s="251">
        <f>D4+D5+D6+D7+D9+D11+D12</f>
        <v>2729482.519</v>
      </c>
      <c r="E13" s="251">
        <f>E4+E5+E6+E7+E9+E11+E12</f>
        <v>2747210.761</v>
      </c>
      <c r="F13" s="251">
        <f>F4+F5+F6+F7+F9+F11+F12</f>
        <v>2828252.3999999994</v>
      </c>
      <c r="G13" s="251">
        <f>G4+G5+G6+G7+G9+G11+G12</f>
        <v>2474085.4</v>
      </c>
    </row>
    <row r="14" spans="1:7" s="234" customFormat="1" ht="12.75" customHeight="1">
      <c r="A14" s="252">
        <v>40</v>
      </c>
      <c r="B14" s="235"/>
      <c r="C14" s="236" t="s">
        <v>207</v>
      </c>
      <c r="D14" s="244">
        <v>1476893.01</v>
      </c>
      <c r="E14" s="237">
        <v>1468315</v>
      </c>
      <c r="F14" s="244">
        <v>1514324.7</v>
      </c>
      <c r="G14" s="237">
        <v>1504160</v>
      </c>
    </row>
    <row r="15" spans="1:7" s="253" customFormat="1" ht="12.75" customHeight="1">
      <c r="A15" s="235">
        <v>41</v>
      </c>
      <c r="B15" s="235"/>
      <c r="C15" s="236" t="s">
        <v>208</v>
      </c>
      <c r="D15" s="244">
        <v>65047</v>
      </c>
      <c r="E15" s="237">
        <v>65156.91</v>
      </c>
      <c r="F15" s="244">
        <v>65525.3</v>
      </c>
      <c r="G15" s="237">
        <v>30569.9</v>
      </c>
    </row>
    <row r="16" spans="1:7" s="234" customFormat="1" ht="12.75" customHeight="1">
      <c r="A16" s="254">
        <v>42</v>
      </c>
      <c r="B16" s="254"/>
      <c r="C16" s="236" t="s">
        <v>209</v>
      </c>
      <c r="D16" s="244">
        <v>454589.136</v>
      </c>
      <c r="E16" s="237">
        <v>471479.171</v>
      </c>
      <c r="F16" s="244">
        <v>456341.5</v>
      </c>
      <c r="G16" s="237">
        <v>153044.4</v>
      </c>
    </row>
    <row r="17" spans="1:7" s="256" customFormat="1" ht="12.75" customHeight="1">
      <c r="A17" s="235">
        <v>43</v>
      </c>
      <c r="B17" s="235"/>
      <c r="C17" s="236" t="s">
        <v>210</v>
      </c>
      <c r="D17" s="255">
        <v>43787.551</v>
      </c>
      <c r="E17" s="247">
        <v>33753.08</v>
      </c>
      <c r="F17" s="255">
        <v>44170.7</v>
      </c>
      <c r="G17" s="247">
        <v>1727.48</v>
      </c>
    </row>
    <row r="18" spans="1:7" s="234" customFormat="1" ht="12.75" customHeight="1">
      <c r="A18" s="235">
        <v>45</v>
      </c>
      <c r="B18" s="235"/>
      <c r="C18" s="236" t="s">
        <v>211</v>
      </c>
      <c r="D18" s="244">
        <v>11632.043</v>
      </c>
      <c r="E18" s="237">
        <v>8563.234</v>
      </c>
      <c r="F18" s="244">
        <v>18378</v>
      </c>
      <c r="G18" s="237">
        <v>19908.4</v>
      </c>
    </row>
    <row r="19" spans="1:7" s="243" customFormat="1" ht="25.5">
      <c r="A19" s="239" t="s">
        <v>212</v>
      </c>
      <c r="B19" s="239"/>
      <c r="C19" s="240" t="s">
        <v>213</v>
      </c>
      <c r="D19" s="242">
        <v>10000.5</v>
      </c>
      <c r="E19" s="241">
        <v>8004.234</v>
      </c>
      <c r="F19" s="241">
        <v>16668.1</v>
      </c>
      <c r="G19" s="241">
        <v>19056.49</v>
      </c>
    </row>
    <row r="20" spans="1:7" s="258" customFormat="1" ht="12.75" customHeight="1">
      <c r="A20" s="235">
        <v>46</v>
      </c>
      <c r="B20" s="235"/>
      <c r="C20" s="236" t="s">
        <v>214</v>
      </c>
      <c r="D20" s="257">
        <v>450135.331</v>
      </c>
      <c r="E20" s="257">
        <v>448265.734</v>
      </c>
      <c r="F20" s="257">
        <v>455875.1</v>
      </c>
      <c r="G20" s="257">
        <v>456279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>
        <v>0</v>
      </c>
      <c r="E21" s="257">
        <v>0</v>
      </c>
      <c r="F21" s="263">
        <v>0</v>
      </c>
      <c r="G21" s="257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>
        <v>89566.85</v>
      </c>
      <c r="E22" s="257">
        <v>81694.975</v>
      </c>
      <c r="F22" s="244">
        <v>92134.8</v>
      </c>
      <c r="G22" s="257">
        <v>87611.9</v>
      </c>
    </row>
    <row r="23" spans="1:7" s="234" customFormat="1" ht="15" customHeight="1">
      <c r="A23" s="235">
        <v>49</v>
      </c>
      <c r="B23" s="235"/>
      <c r="C23" s="236" t="s">
        <v>217</v>
      </c>
      <c r="D23" s="244">
        <v>15466.837</v>
      </c>
      <c r="E23" s="237">
        <v>16051.285</v>
      </c>
      <c r="F23" s="244">
        <v>15681.8</v>
      </c>
      <c r="G23" s="237">
        <v>276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2607117.758</v>
      </c>
      <c r="E24" s="251">
        <f>E14+E15+E16+E17+E18+E20+E22+E23</f>
        <v>2593279.389</v>
      </c>
      <c r="F24" s="251">
        <f>F14+F15+F16+F17+F18+F20+F22+F23</f>
        <v>2662431.9</v>
      </c>
      <c r="G24" s="251">
        <f>G14+G15+G16+G17+G18+G20+G22+G23</f>
        <v>2253577.0799999996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-122364.76099999994</v>
      </c>
      <c r="E25" s="266">
        <f>E24-E13</f>
        <v>-153931.37199999997</v>
      </c>
      <c r="F25" s="266">
        <f>F24-F13</f>
        <v>-165820.49999999953</v>
      </c>
      <c r="G25" s="266">
        <f>G24-G13</f>
        <v>-220508.3200000003</v>
      </c>
    </row>
    <row r="26" spans="1:7" s="234" customFormat="1" ht="15" customHeight="1">
      <c r="A26" s="235">
        <v>34</v>
      </c>
      <c r="B26" s="235"/>
      <c r="C26" s="236" t="s">
        <v>220</v>
      </c>
      <c r="D26" s="255">
        <v>47731.171</v>
      </c>
      <c r="E26" s="237">
        <v>26708.443</v>
      </c>
      <c r="F26" s="255">
        <v>39206.5</v>
      </c>
      <c r="G26" s="237">
        <v>32708.8</v>
      </c>
    </row>
    <row r="27" spans="1:7" s="243" customFormat="1" ht="15" customHeight="1">
      <c r="A27" s="259" t="s">
        <v>221</v>
      </c>
      <c r="B27" s="260"/>
      <c r="C27" s="261" t="s">
        <v>222</v>
      </c>
      <c r="D27" s="361">
        <v>25824.156</v>
      </c>
      <c r="E27" s="262">
        <v>23598.5</v>
      </c>
      <c r="F27" s="361">
        <v>29669.7</v>
      </c>
      <c r="G27" s="262">
        <v>29344.5</v>
      </c>
    </row>
    <row r="28" spans="1:7" s="234" customFormat="1" ht="15" customHeight="1">
      <c r="A28" s="235">
        <v>440</v>
      </c>
      <c r="B28" s="235"/>
      <c r="C28" s="236" t="s">
        <v>223</v>
      </c>
      <c r="D28" s="255">
        <v>20831.547</v>
      </c>
      <c r="E28" s="237">
        <v>21470.939</v>
      </c>
      <c r="F28" s="255">
        <v>22256.9</v>
      </c>
      <c r="G28" s="237">
        <v>24170.1</v>
      </c>
    </row>
    <row r="29" spans="1:7" s="234" customFormat="1" ht="15" customHeight="1">
      <c r="A29" s="235">
        <v>441</v>
      </c>
      <c r="B29" s="235"/>
      <c r="C29" s="236" t="s">
        <v>224</v>
      </c>
      <c r="D29" s="255">
        <v>4232.449</v>
      </c>
      <c r="E29" s="237">
        <v>3326.837</v>
      </c>
      <c r="F29" s="255">
        <v>11368.5</v>
      </c>
      <c r="G29" s="237">
        <v>1000</v>
      </c>
    </row>
    <row r="30" spans="1:7" s="234" customFormat="1" ht="15" customHeight="1">
      <c r="A30" s="235">
        <v>442</v>
      </c>
      <c r="B30" s="235"/>
      <c r="C30" s="236" t="s">
        <v>225</v>
      </c>
      <c r="D30" s="255">
        <v>4.368</v>
      </c>
      <c r="E30" s="237">
        <v>3</v>
      </c>
      <c r="F30" s="255">
        <v>4.4</v>
      </c>
      <c r="G30" s="237">
        <v>3</v>
      </c>
    </row>
    <row r="31" spans="1:7" s="234" customFormat="1" ht="15" customHeight="1">
      <c r="A31" s="235">
        <v>443</v>
      </c>
      <c r="B31" s="235"/>
      <c r="C31" s="236" t="s">
        <v>226</v>
      </c>
      <c r="D31" s="255">
        <v>9413.074</v>
      </c>
      <c r="E31" s="237">
        <v>11430</v>
      </c>
      <c r="F31" s="255">
        <v>9951.1</v>
      </c>
      <c r="G31" s="237">
        <v>8960</v>
      </c>
    </row>
    <row r="32" spans="1:7" s="234" customFormat="1" ht="15" customHeight="1">
      <c r="A32" s="235">
        <v>444</v>
      </c>
      <c r="B32" s="235"/>
      <c r="C32" s="236" t="s">
        <v>227</v>
      </c>
      <c r="D32" s="255">
        <v>70.699</v>
      </c>
      <c r="E32" s="237">
        <v>0</v>
      </c>
      <c r="F32" s="255">
        <v>80</v>
      </c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55">
        <v>2737.138</v>
      </c>
      <c r="E33" s="237">
        <v>1360</v>
      </c>
      <c r="F33" s="255">
        <v>1500.7</v>
      </c>
      <c r="G33" s="237">
        <v>1595</v>
      </c>
    </row>
    <row r="34" spans="1:7" s="234" customFormat="1" ht="15" customHeight="1">
      <c r="A34" s="235">
        <v>446</v>
      </c>
      <c r="B34" s="235"/>
      <c r="C34" s="236" t="s">
        <v>229</v>
      </c>
      <c r="D34" s="255">
        <v>47854.513</v>
      </c>
      <c r="E34" s="237">
        <v>49022</v>
      </c>
      <c r="F34" s="255">
        <v>48346.7</v>
      </c>
      <c r="G34" s="237">
        <v>55120</v>
      </c>
    </row>
    <row r="35" spans="1:7" s="234" customFormat="1" ht="15" customHeight="1">
      <c r="A35" s="235">
        <v>447</v>
      </c>
      <c r="B35" s="235"/>
      <c r="C35" s="236" t="s">
        <v>230</v>
      </c>
      <c r="D35" s="255">
        <v>13717.632</v>
      </c>
      <c r="E35" s="237">
        <v>16100.58</v>
      </c>
      <c r="F35" s="255">
        <v>15028.8</v>
      </c>
      <c r="G35" s="237">
        <v>18231</v>
      </c>
    </row>
    <row r="36" spans="1:7" s="234" customFormat="1" ht="15" customHeight="1">
      <c r="A36" s="235">
        <v>448</v>
      </c>
      <c r="B36" s="235"/>
      <c r="C36" s="236" t="s">
        <v>231</v>
      </c>
      <c r="D36" s="255">
        <v>0</v>
      </c>
      <c r="E36" s="237">
        <v>0</v>
      </c>
      <c r="F36" s="255">
        <v>0</v>
      </c>
      <c r="G36" s="237">
        <v>0</v>
      </c>
    </row>
    <row r="37" spans="1:7" s="234" customFormat="1" ht="15" customHeight="1">
      <c r="A37" s="235">
        <v>449</v>
      </c>
      <c r="B37" s="235"/>
      <c r="C37" s="236" t="s">
        <v>232</v>
      </c>
      <c r="D37" s="255">
        <v>7.057</v>
      </c>
      <c r="E37" s="237">
        <v>7</v>
      </c>
      <c r="F37" s="255">
        <v>1.8</v>
      </c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361">
        <v>7</v>
      </c>
      <c r="E38" s="263">
        <v>7</v>
      </c>
      <c r="F38" s="361">
        <v>0</v>
      </c>
      <c r="G38" s="263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51137.306</v>
      </c>
      <c r="E39" s="251">
        <f>(SUM(E28:E37))-E26</f>
        <v>76011.913</v>
      </c>
      <c r="F39" s="251">
        <f>(SUM(F28:F37))-F26</f>
        <v>69332.4</v>
      </c>
      <c r="G39" s="251">
        <f>(SUM(G28:G37))-G26</f>
        <v>76370.3</v>
      </c>
    </row>
    <row r="40" spans="1:7" ht="14.25" customHeight="1">
      <c r="A40" s="264"/>
      <c r="B40" s="264"/>
      <c r="C40" s="250" t="s">
        <v>236</v>
      </c>
      <c r="D40" s="251">
        <f>D39+D25</f>
        <v>-71227.45499999994</v>
      </c>
      <c r="E40" s="251">
        <f>E39+E25</f>
        <v>-77919.45899999997</v>
      </c>
      <c r="F40" s="251">
        <f>F39+F25</f>
        <v>-96488.09999999954</v>
      </c>
      <c r="G40" s="251">
        <f>G39+G25</f>
        <v>-144138.0200000003</v>
      </c>
    </row>
    <row r="41" spans="1:7" s="234" customFormat="1" ht="15.75" customHeight="1">
      <c r="A41" s="254">
        <v>38</v>
      </c>
      <c r="B41" s="254"/>
      <c r="C41" s="236" t="s">
        <v>237</v>
      </c>
      <c r="D41" s="244">
        <v>22246.551</v>
      </c>
      <c r="E41" s="237">
        <v>0</v>
      </c>
      <c r="F41" s="244">
        <v>4097.4</v>
      </c>
      <c r="G41" s="237">
        <v>0</v>
      </c>
    </row>
    <row r="42" spans="1:7" s="243" customFormat="1" ht="25.5">
      <c r="A42" s="239" t="s">
        <v>238</v>
      </c>
      <c r="B42" s="239"/>
      <c r="C42" s="240" t="s">
        <v>239</v>
      </c>
      <c r="D42" s="270">
        <v>0</v>
      </c>
      <c r="E42" s="269">
        <v>0</v>
      </c>
      <c r="F42" s="270">
        <v>0</v>
      </c>
      <c r="G42" s="269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>
        <v>0</v>
      </c>
      <c r="E43" s="269">
        <v>0</v>
      </c>
      <c r="F43" s="270">
        <v>0</v>
      </c>
      <c r="G43" s="269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>
        <v>5749.942</v>
      </c>
      <c r="E44" s="262">
        <v>0</v>
      </c>
      <c r="F44" s="263">
        <v>2085.4</v>
      </c>
      <c r="G44" s="262">
        <v>0</v>
      </c>
    </row>
    <row r="45" spans="1:7" s="234" customFormat="1" ht="12.75">
      <c r="A45" s="235">
        <v>48</v>
      </c>
      <c r="B45" s="235"/>
      <c r="C45" s="236" t="s">
        <v>243</v>
      </c>
      <c r="D45" s="244">
        <v>64389.82</v>
      </c>
      <c r="E45" s="237">
        <v>60000</v>
      </c>
      <c r="F45" s="244">
        <v>81677.3</v>
      </c>
      <c r="G45" s="237">
        <v>127000</v>
      </c>
    </row>
    <row r="46" spans="1:7" s="243" customFormat="1" ht="12.75">
      <c r="A46" s="259" t="s">
        <v>244</v>
      </c>
      <c r="B46" s="260"/>
      <c r="C46" s="261" t="s">
        <v>245</v>
      </c>
      <c r="D46" s="263">
        <v>0</v>
      </c>
      <c r="E46" s="262">
        <v>0</v>
      </c>
      <c r="F46" s="263">
        <v>0</v>
      </c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>
        <v>48070.19</v>
      </c>
      <c r="E47" s="262">
        <v>60000</v>
      </c>
      <c r="F47" s="263">
        <v>63897.3</v>
      </c>
      <c r="G47" s="262">
        <v>127000</v>
      </c>
    </row>
    <row r="48" spans="1:7" ht="12.75">
      <c r="A48" s="249"/>
      <c r="B48" s="249"/>
      <c r="C48" s="250" t="s">
        <v>247</v>
      </c>
      <c r="D48" s="251">
        <f>D45-D41</f>
        <v>42143.269</v>
      </c>
      <c r="E48" s="251">
        <f>E45-E41</f>
        <v>60000</v>
      </c>
      <c r="F48" s="251">
        <f>F45-F41</f>
        <v>77579.90000000001</v>
      </c>
      <c r="G48" s="251">
        <f>G45-G41</f>
        <v>127000</v>
      </c>
    </row>
    <row r="49" spans="1:7" ht="12.75">
      <c r="A49" s="271"/>
      <c r="B49" s="271"/>
      <c r="C49" s="250" t="s">
        <v>248</v>
      </c>
      <c r="D49" s="251">
        <f>D40+D48</f>
        <v>-29084.185999999943</v>
      </c>
      <c r="E49" s="251">
        <f>E40+E48</f>
        <v>-17919.458999999973</v>
      </c>
      <c r="F49" s="251">
        <f>F40+F48</f>
        <v>-18908.19999999953</v>
      </c>
      <c r="G49" s="251">
        <f>G40+G48</f>
        <v>-17138.02000000031</v>
      </c>
    </row>
    <row r="50" spans="1:7" ht="12.75">
      <c r="A50" s="272">
        <v>3</v>
      </c>
      <c r="B50" s="272"/>
      <c r="C50" s="273" t="s">
        <v>249</v>
      </c>
      <c r="D50" s="274">
        <f>D13+D26+D41</f>
        <v>2799460.241</v>
      </c>
      <c r="E50" s="274">
        <f>E13+E26+E41</f>
        <v>2773919.204</v>
      </c>
      <c r="F50" s="274">
        <f>F13+F26+F41</f>
        <v>2871556.2999999993</v>
      </c>
      <c r="G50" s="274">
        <f>G13+G26+G41</f>
        <v>2506794.1999999997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2770376.0549999992</v>
      </c>
      <c r="E51" s="274">
        <f>E24+E28+E29+E30+E31+E32+E33+E34+E35+E36+E37+E45</f>
        <v>2755999.7449999996</v>
      </c>
      <c r="F51" s="274">
        <f>F24+F28+F29+F30+F31+F32+F33+F34+F35+F36+F37+F45</f>
        <v>2852648.0999999996</v>
      </c>
      <c r="G51" s="274">
        <f>G24+G28+G29+G30+G31+G32+G33+G34+G35+G36+G37+G45</f>
        <v>2489656.1799999997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55">
        <v>197936.253</v>
      </c>
      <c r="E54" s="237">
        <v>468015</v>
      </c>
      <c r="F54" s="255">
        <v>419458.8</v>
      </c>
      <c r="G54" s="237">
        <v>246150</v>
      </c>
    </row>
    <row r="55" spans="1:7" s="234" customFormat="1" ht="12.75">
      <c r="A55" s="283" t="s">
        <v>254</v>
      </c>
      <c r="B55" s="284"/>
      <c r="C55" s="284" t="s">
        <v>255</v>
      </c>
      <c r="D55" s="255">
        <v>0</v>
      </c>
      <c r="E55" s="237">
        <v>0</v>
      </c>
      <c r="F55" s="255">
        <v>6140</v>
      </c>
      <c r="G55" s="237">
        <v>5300</v>
      </c>
    </row>
    <row r="56" spans="1:7" s="234" customFormat="1" ht="12.75">
      <c r="A56" s="283" t="s">
        <v>256</v>
      </c>
      <c r="B56" s="284"/>
      <c r="C56" s="284" t="s">
        <v>257</v>
      </c>
      <c r="D56" s="255">
        <v>0</v>
      </c>
      <c r="E56" s="237">
        <v>0</v>
      </c>
      <c r="F56" s="255">
        <v>3638.5</v>
      </c>
      <c r="G56" s="237">
        <v>0</v>
      </c>
    </row>
    <row r="57" spans="1:7" s="234" customFormat="1" ht="12.75">
      <c r="A57" s="288">
        <v>57</v>
      </c>
      <c r="B57" s="289"/>
      <c r="C57" s="289" t="s">
        <v>258</v>
      </c>
      <c r="D57" s="255">
        <v>0</v>
      </c>
      <c r="E57" s="237">
        <v>0</v>
      </c>
      <c r="F57" s="255">
        <v>0</v>
      </c>
      <c r="G57" s="237">
        <v>0</v>
      </c>
    </row>
    <row r="58" spans="1:7" s="234" customFormat="1" ht="12.75">
      <c r="A58" s="288">
        <v>58</v>
      </c>
      <c r="B58" s="289"/>
      <c r="C58" s="289" t="s">
        <v>259</v>
      </c>
      <c r="D58" s="244">
        <v>0</v>
      </c>
      <c r="E58" s="237">
        <v>0</v>
      </c>
      <c r="F58" s="244">
        <v>0</v>
      </c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197936.253</v>
      </c>
      <c r="E59" s="293">
        <f>E54+E57+E58</f>
        <v>468015</v>
      </c>
      <c r="F59" s="293">
        <f>F54+F57+F58</f>
        <v>419458.8</v>
      </c>
      <c r="G59" s="293">
        <f>G54+G57+G58</f>
        <v>246150</v>
      </c>
    </row>
    <row r="60" spans="1:7" s="234" customFormat="1" ht="12.75">
      <c r="A60" s="294" t="s">
        <v>261</v>
      </c>
      <c r="B60" s="295"/>
      <c r="C60" s="295" t="s">
        <v>262</v>
      </c>
      <c r="D60" s="255">
        <v>81277.627</v>
      </c>
      <c r="E60" s="237">
        <v>93580</v>
      </c>
      <c r="F60" s="255">
        <v>71886.5</v>
      </c>
      <c r="G60" s="237">
        <v>42240</v>
      </c>
    </row>
    <row r="61" spans="1:7" s="234" customFormat="1" ht="12.75">
      <c r="A61" s="366" t="s">
        <v>263</v>
      </c>
      <c r="B61" s="367"/>
      <c r="C61" s="367" t="s">
        <v>264</v>
      </c>
      <c r="D61" s="361">
        <v>0</v>
      </c>
      <c r="E61" s="262">
        <v>0</v>
      </c>
      <c r="F61" s="361">
        <v>0</v>
      </c>
      <c r="G61" s="262">
        <v>0</v>
      </c>
    </row>
    <row r="62" spans="1:7" s="234" customFormat="1" ht="12.75">
      <c r="A62" s="366" t="s">
        <v>265</v>
      </c>
      <c r="B62" s="367"/>
      <c r="C62" s="367" t="s">
        <v>266</v>
      </c>
      <c r="D62" s="361">
        <v>0</v>
      </c>
      <c r="E62" s="262">
        <v>0</v>
      </c>
      <c r="F62" s="361">
        <v>1500</v>
      </c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55">
        <v>0</v>
      </c>
      <c r="E63" s="237">
        <v>0</v>
      </c>
      <c r="F63" s="255">
        <v>0</v>
      </c>
      <c r="G63" s="237">
        <v>0</v>
      </c>
    </row>
    <row r="64" spans="1:7" s="234" customFormat="1" ht="12.75">
      <c r="A64" s="294">
        <v>68</v>
      </c>
      <c r="B64" s="295"/>
      <c r="C64" s="295" t="s">
        <v>267</v>
      </c>
      <c r="D64" s="237">
        <v>0</v>
      </c>
      <c r="E64" s="237">
        <v>0</v>
      </c>
      <c r="F64" s="237">
        <v>0</v>
      </c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81277.627</v>
      </c>
      <c r="E65" s="293">
        <f>E60+E63+E64</f>
        <v>93580</v>
      </c>
      <c r="F65" s="293">
        <f>F60+F63+F64</f>
        <v>71886.5</v>
      </c>
      <c r="G65" s="293">
        <f>G60+G63+G64</f>
        <v>42240</v>
      </c>
    </row>
    <row r="66" spans="1:7" ht="12.75">
      <c r="A66" s="296"/>
      <c r="B66" s="296"/>
      <c r="C66" s="292" t="s">
        <v>15</v>
      </c>
      <c r="D66" s="293">
        <f>D59-D65</f>
        <v>116658.626</v>
      </c>
      <c r="E66" s="293">
        <f>E59-E65</f>
        <v>374435</v>
      </c>
      <c r="F66" s="293">
        <f>F59-F65</f>
        <v>347572.3</v>
      </c>
      <c r="G66" s="293">
        <f>G59-G65</f>
        <v>203910</v>
      </c>
    </row>
    <row r="67" spans="1:7" ht="12.75">
      <c r="A67" s="289"/>
      <c r="B67" s="289"/>
      <c r="C67" s="297" t="s">
        <v>269</v>
      </c>
      <c r="D67" s="298">
        <f>D66-D55-D56+D61+D62</f>
        <v>116658.626</v>
      </c>
      <c r="E67" s="298">
        <f>E66-E55-E56+E61+E62</f>
        <v>374435</v>
      </c>
      <c r="F67" s="298">
        <f>F66-F55-F56+F61+F62</f>
        <v>339293.8</v>
      </c>
      <c r="G67" s="298">
        <f>G66-G55-G56+G61+G62</f>
        <v>198610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37">
        <v>1478521.125</v>
      </c>
      <c r="E70" s="255"/>
      <c r="F70" s="237">
        <v>1505607</v>
      </c>
      <c r="G70" s="255"/>
    </row>
    <row r="71" spans="1:7" s="301" customFormat="1" ht="12.75">
      <c r="A71" s="300">
        <v>14</v>
      </c>
      <c r="B71" s="300"/>
      <c r="C71" s="300" t="s">
        <v>272</v>
      </c>
      <c r="D71" s="237">
        <v>1197318.984</v>
      </c>
      <c r="E71" s="255"/>
      <c r="F71" s="237">
        <v>1698411.3</v>
      </c>
      <c r="G71" s="255"/>
    </row>
    <row r="72" spans="1:7" s="301" customFormat="1" ht="12.75">
      <c r="A72" s="302" t="s">
        <v>273</v>
      </c>
      <c r="B72" s="302"/>
      <c r="C72" s="302" t="s">
        <v>255</v>
      </c>
      <c r="D72" s="237">
        <v>1705.338</v>
      </c>
      <c r="E72" s="255"/>
      <c r="F72" s="237">
        <v>6143.5</v>
      </c>
      <c r="G72" s="255"/>
    </row>
    <row r="73" spans="1:7" s="301" customFormat="1" ht="12.75">
      <c r="A73" s="302" t="s">
        <v>274</v>
      </c>
      <c r="B73" s="302"/>
      <c r="C73" s="302" t="s">
        <v>275</v>
      </c>
      <c r="D73" s="237">
        <v>198964.697</v>
      </c>
      <c r="E73" s="255"/>
      <c r="F73" s="237">
        <v>198907.2</v>
      </c>
      <c r="G73" s="255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2675840.109</v>
      </c>
      <c r="E74" s="306">
        <f>E70+E71</f>
        <v>0</v>
      </c>
      <c r="F74" s="306">
        <f>F70+F71</f>
        <v>3204018.3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>
        <v>2498056.155</v>
      </c>
      <c r="E76" s="290"/>
      <c r="F76" s="290">
        <v>2835227.4</v>
      </c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>
        <v>1014708.354</v>
      </c>
      <c r="E77" s="287"/>
      <c r="F77" s="287">
        <v>1039140.5</v>
      </c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>
        <v>4422.311</v>
      </c>
      <c r="E78" s="287"/>
      <c r="F78" s="287">
        <v>20243</v>
      </c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/>
      <c r="E79" s="287"/>
      <c r="F79" s="287">
        <v>19929</v>
      </c>
      <c r="G79" s="287"/>
    </row>
    <row r="80" spans="1:7" s="308" customFormat="1" ht="12.75">
      <c r="A80" s="307" t="s">
        <v>284</v>
      </c>
      <c r="B80" s="302"/>
      <c r="C80" s="302" t="s">
        <v>285</v>
      </c>
      <c r="D80" s="287">
        <v>857433.547</v>
      </c>
      <c r="E80" s="287"/>
      <c r="F80" s="287">
        <v>1092433.5</v>
      </c>
      <c r="G80" s="287"/>
    </row>
    <row r="81" spans="1:7" s="308" customFormat="1" ht="12.75">
      <c r="A81" s="307" t="s">
        <v>286</v>
      </c>
      <c r="B81" s="302"/>
      <c r="C81" s="302" t="s">
        <v>287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288</v>
      </c>
      <c r="D82" s="290">
        <v>177783.955</v>
      </c>
      <c r="E82" s="290"/>
      <c r="F82" s="290">
        <v>368790.8</v>
      </c>
      <c r="G82" s="290"/>
    </row>
    <row r="83" spans="1:7" s="301" customFormat="1" ht="12.75">
      <c r="A83" s="307" t="s">
        <v>289</v>
      </c>
      <c r="B83" s="302"/>
      <c r="C83" s="302" t="s">
        <v>290</v>
      </c>
      <c r="D83" s="287">
        <v>154393.6</v>
      </c>
      <c r="E83" s="287"/>
      <c r="F83" s="287">
        <v>367141.4</v>
      </c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2675840.11</v>
      </c>
      <c r="E84" s="306">
        <f>E76+E82</f>
        <v>0</v>
      </c>
      <c r="F84" s="306">
        <f>F76+F82</f>
        <v>3204018.1999999997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25493.92700000004</v>
      </c>
      <c r="E87" s="315">
        <f>E49+E6+E8+E10-E19-E21-E38+E42+E44-E47</f>
        <v>58690.89800000003</v>
      </c>
      <c r="F87" s="315">
        <f>F49+F6+F8+F10-F19-F21-F38+F42+F44-F47</f>
        <v>37176.70000000046</v>
      </c>
      <c r="G87" s="315">
        <f>G49+G6+G8+G10-G19-G21-G38+G42+G44-G47</f>
        <v>-13274.410000000309</v>
      </c>
    </row>
    <row r="88" spans="1:7" ht="12.75">
      <c r="A88" s="316">
        <v>40</v>
      </c>
      <c r="B88" s="317"/>
      <c r="C88" s="317" t="s">
        <v>294</v>
      </c>
      <c r="D88" s="318">
        <f>D87/D111</f>
        <v>0.010236666562284025</v>
      </c>
      <c r="E88" s="318">
        <f>E87/E111</f>
        <v>0.02359936005578388</v>
      </c>
      <c r="F88" s="319">
        <f>IF(0=F111,0,F87/F111)</f>
        <v>0.014658210412724576</v>
      </c>
      <c r="G88" s="319">
        <f>IF(0=G111,0,G87/G111)</f>
        <v>-0.0061862843230426874</v>
      </c>
    </row>
    <row r="89" spans="1:7" ht="25.5">
      <c r="A89" s="320" t="s">
        <v>295</v>
      </c>
      <c r="B89" s="321"/>
      <c r="C89" s="321" t="s">
        <v>296</v>
      </c>
      <c r="D89" s="362">
        <f>D87/D66</f>
        <v>0.21853443567902162</v>
      </c>
      <c r="E89" s="322">
        <f>E87/E66</f>
        <v>0.1567452241377009</v>
      </c>
      <c r="F89" s="362">
        <f>IF(0=F66,0,F87/F66)</f>
        <v>0.10696105529698559</v>
      </c>
      <c r="G89" s="362">
        <f>IF(0=G66,0,G87/G66)</f>
        <v>-0.06509935755970923</v>
      </c>
    </row>
    <row r="90" spans="1:7" ht="25.5">
      <c r="A90" s="323" t="s">
        <v>297</v>
      </c>
      <c r="B90" s="324"/>
      <c r="C90" s="324" t="s">
        <v>298</v>
      </c>
      <c r="D90" s="363">
        <f>IF(0=D67,0,D87/D67)</f>
        <v>0.21853443567902162</v>
      </c>
      <c r="E90" s="363">
        <f>IF(0=E67,0,E87/E67)</f>
        <v>0.1567452241377009</v>
      </c>
      <c r="F90" s="362">
        <f>IF(0=F67,0,F87/F67)</f>
        <v>0.10957082033329364</v>
      </c>
      <c r="G90" s="363">
        <f>IF(0=G67,0,G87/G67)</f>
        <v>-0.06683656412064</v>
      </c>
    </row>
    <row r="91" spans="1:7" ht="25.5">
      <c r="A91" s="327" t="s">
        <v>299</v>
      </c>
      <c r="B91" s="328"/>
      <c r="C91" s="328" t="s">
        <v>300</v>
      </c>
      <c r="D91" s="329">
        <f>D87-D66</f>
        <v>-91164.69899999996</v>
      </c>
      <c r="E91" s="329">
        <f>E87-E66</f>
        <v>-315744.10199999996</v>
      </c>
      <c r="F91" s="329">
        <f>F87-F66</f>
        <v>-310395.5999999995</v>
      </c>
      <c r="G91" s="329">
        <f>G87-G66</f>
        <v>-217184.41000000032</v>
      </c>
    </row>
    <row r="92" spans="1:7" ht="25.5">
      <c r="A92" s="323" t="s">
        <v>301</v>
      </c>
      <c r="B92" s="324"/>
      <c r="C92" s="324" t="s">
        <v>302</v>
      </c>
      <c r="D92" s="330">
        <f>D87-D67</f>
        <v>-91164.69899999996</v>
      </c>
      <c r="E92" s="330">
        <f>E87-E67</f>
        <v>-315744.10199999996</v>
      </c>
      <c r="F92" s="330">
        <f>F87-F67</f>
        <v>-302117.0999999995</v>
      </c>
      <c r="G92" s="330">
        <f>G87-G67</f>
        <v>-211884.41000000032</v>
      </c>
    </row>
    <row r="93" spans="1:7" ht="12.75">
      <c r="A93" s="314">
        <v>31</v>
      </c>
      <c r="B93" s="314"/>
      <c r="C93" s="314" t="s">
        <v>303</v>
      </c>
      <c r="D93" s="331">
        <f>D77+D78+D80</f>
        <v>1876564.212</v>
      </c>
      <c r="E93" s="331">
        <f>E77+E78+E80</f>
        <v>0</v>
      </c>
      <c r="F93" s="331">
        <f>F77+F78+F80</f>
        <v>2151817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0.7535034567628299</v>
      </c>
      <c r="E94" s="326">
        <f>IF(0=E111,0,E93/E111)</f>
        <v>0</v>
      </c>
      <c r="F94" s="326">
        <f>IF(0=F111,0,F93/F111)</f>
        <v>0.848428891097848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1019535.0299999998</v>
      </c>
      <c r="E95" s="331">
        <f>E76-E70</f>
        <v>0</v>
      </c>
      <c r="F95" s="331">
        <f>F76-F70</f>
        <v>1329620.4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818864.9940000001</v>
      </c>
      <c r="E96" s="333">
        <f>E71-E72-E73-E82</f>
        <v>0</v>
      </c>
      <c r="F96" s="333">
        <f>F71-F72-F73-F82</f>
        <v>1124569.8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3715.506669096209</v>
      </c>
      <c r="E97" s="333">
        <f>IF(0=E109,0,1000*(E95/E109))</f>
        <v>0</v>
      </c>
      <c r="F97" s="333">
        <f>IF(0=F109,0,1000*(F95/F109))</f>
        <v>4805.521059974122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2984.2018731778426</v>
      </c>
      <c r="E98" s="333">
        <f>IF(E109=0,0,1000*(E96/E109))</f>
        <v>0</v>
      </c>
      <c r="F98" s="333">
        <f>IF(F109=0,0,1000*(F96/F109))</f>
        <v>4064.4261003447955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0.6903242300537396</v>
      </c>
      <c r="E99" s="326">
        <f>IF(E14=0,0,(E76-E81-E70)/E14)</f>
        <v>0</v>
      </c>
      <c r="F99" s="326">
        <f>IF(F14=0,0,(F76-F81-F70)/F14)</f>
        <v>0.878028602452301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177783.955</v>
      </c>
      <c r="E100" s="315">
        <f>E82</f>
        <v>0</v>
      </c>
      <c r="F100" s="315">
        <f>F82</f>
        <v>368790.8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0.057778143623058914</v>
      </c>
      <c r="E101" s="326">
        <f>IF(E112=0,0,E83/E112)</f>
        <v>0</v>
      </c>
      <c r="F101" s="326">
        <f>IF(F112=0,0,F83/F112)</f>
        <v>0.13303904014550244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0.029140344477255675</v>
      </c>
      <c r="E102" s="335">
        <f>IF(E111=0,0,(E27-E28+E6)/E111)</f>
        <v>0.03195380537567786</v>
      </c>
      <c r="F102" s="335">
        <f>IF(F111=0,0,(F27-F28+F6)/F111)</f>
        <v>0.03179931152341305</v>
      </c>
      <c r="G102" s="335">
        <f>IF(G111=0,0,(G27-G28+G6)/G111)</f>
        <v>0.03460954664716496</v>
      </c>
    </row>
    <row r="103" spans="1:7" ht="12.75">
      <c r="A103" s="317">
        <v>43</v>
      </c>
      <c r="B103" s="317"/>
      <c r="C103" s="317" t="s">
        <v>315</v>
      </c>
      <c r="D103" s="315">
        <f>D39</f>
        <v>51137.306</v>
      </c>
      <c r="E103" s="315">
        <f>E39</f>
        <v>76011.913</v>
      </c>
      <c r="F103" s="315">
        <f>F39</f>
        <v>69332.4</v>
      </c>
      <c r="G103" s="315">
        <f>G39</f>
        <v>76370.3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  <v>0.023369390139758736</v>
      </c>
      <c r="E104" s="336">
        <f>IF(0=E70,"",(E28+E29+E30+E31+E32)/E70)</f>
      </c>
      <c r="F104" s="337">
        <f>IF(0=F70,"",(F28+F29+F30+F31+F32)/F70)</f>
        <v>0.028998868894738135</v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0.0020046999275105093</v>
      </c>
      <c r="E105" s="319">
        <f>IF(E111=0,0,(E27-E28)/E111)</f>
        <v>0.0008554832144439776</v>
      </c>
      <c r="F105" s="319">
        <f>IF(F111=0,0,(F27-F28)/F111)</f>
        <v>0.0029227549015228187</v>
      </c>
      <c r="G105" s="319">
        <f>IF(G111=0,0,(G27-G28)/G111)</f>
        <v>0.0024114299318125135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0.07120656529765376</v>
      </c>
      <c r="E106" s="335">
        <f>IF(E113=0,0,E54/E113)</f>
        <v>0.15369005587974582</v>
      </c>
      <c r="F106" s="335">
        <f>IF(F113=0,0,F54/F113)</f>
        <v>0.13611808642851483</v>
      </c>
      <c r="G106" s="335">
        <f>IF(G113=0,0,G54/G113)</f>
        <v>0.09563471339230219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>
        <v>274400</v>
      </c>
      <c r="E109" s="341">
        <v>275536</v>
      </c>
      <c r="F109" s="341">
        <v>276686</v>
      </c>
      <c r="G109" s="341">
        <v>276686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2490452.028</v>
      </c>
      <c r="E111" s="342">
        <f>E14+E15+E16+E17+E20</f>
        <v>2486969.895</v>
      </c>
      <c r="F111" s="342">
        <f>F14+F15+F16+F17+F20</f>
        <v>2536237.3</v>
      </c>
      <c r="G111" s="342">
        <f>G14+G15+G16+G17+G20</f>
        <v>2145780.78</v>
      </c>
    </row>
    <row r="112" spans="1:7" ht="12.75">
      <c r="A112" s="339"/>
      <c r="B112" s="339"/>
      <c r="C112" s="339" t="s">
        <v>323</v>
      </c>
      <c r="D112" s="342">
        <f>D50-D11-D41-D12</f>
        <v>2672180.003</v>
      </c>
      <c r="E112" s="342">
        <f>E50-E11-E41-E12</f>
        <v>2675943.8499999996</v>
      </c>
      <c r="F112" s="342">
        <f>F50-F11-F41-F12</f>
        <v>2759651.5999999996</v>
      </c>
      <c r="G112" s="342">
        <f>G50-G11-G41-G12</f>
        <v>2418906.3</v>
      </c>
    </row>
    <row r="113" spans="1:7" ht="12.75">
      <c r="A113" s="339"/>
      <c r="B113" s="339"/>
      <c r="C113" s="339" t="s">
        <v>324</v>
      </c>
      <c r="D113" s="342">
        <f>D50-D6-D7-D11-D12-D41+D54</f>
        <v>2779747.235</v>
      </c>
      <c r="E113" s="342">
        <f>E50-E6-E7-E11-E12-E41+E54</f>
        <v>3045187.2589999996</v>
      </c>
      <c r="F113" s="342">
        <f>F50-F6-F7-F11-F12-F41+F54</f>
        <v>3081580.1999999997</v>
      </c>
      <c r="G113" s="342">
        <f>G50-G6-G7-G11-G12-G41+G54</f>
        <v>2573856.1999999997</v>
      </c>
    </row>
    <row r="114" spans="1:9" ht="12.75">
      <c r="A114" s="343" t="s">
        <v>325</v>
      </c>
      <c r="B114" s="344"/>
      <c r="C114" s="344" t="s">
        <v>326</v>
      </c>
      <c r="D114" s="375">
        <f>D14+D15+D16+D17+(D28+D29+D30+D31+D33+D34+D35+D36+(D37-D38))+(D20-D21)+D60</f>
        <v>2670520.4329999997</v>
      </c>
      <c r="E114" s="375">
        <f>E14+E15+E16+E17+(E28+E29+E30+E31+E33+E34+E35+E36+(E37-E38))+(E20-E21)+E60</f>
        <v>2683263.251</v>
      </c>
      <c r="F114" s="375">
        <f>F14+F15+F16+F17+(F28+F29+F30+F31+F33+F34+F35+F36+(F37-F38))+(F20-F21)+F60</f>
        <v>2716582.7</v>
      </c>
      <c r="G114" s="375">
        <f>G14+G15+G16+G17+(G28+G29+G30+G31+G33+G34+G35+G36+(G37-G38))+(G20-G21)+G60</f>
        <v>2297099.88</v>
      </c>
      <c r="H114" s="278"/>
      <c r="I114" s="278"/>
    </row>
    <row r="115" spans="1:9" ht="12.75">
      <c r="A115" s="344"/>
      <c r="B115" s="344"/>
      <c r="C115" s="344" t="s">
        <v>327</v>
      </c>
      <c r="D115" s="375">
        <f>D14+D15+D16+D17+(D28+D29+D30+D31+D33+D34+D35+D36+(D37-D38))+(D20-D21)+(D45-D46-D47)+D60+D64</f>
        <v>2686840.0629999996</v>
      </c>
      <c r="E115" s="375">
        <f>E14+E15+E16+E17+(E28+E29+E30+E31+E33+E34+E35+E36+(E37-E38))+(E20-E21)+(E45-E46-E47)+E60+E64</f>
        <v>2683263.251</v>
      </c>
      <c r="F115" s="375">
        <f>F14+F15+F16+F17+(F28+F29+F30+F31+F33+F34+F35+F36+(F37-F38))+(F20-F21)+(F45-F46-F47)+F60+F64</f>
        <v>2734362.7</v>
      </c>
      <c r="G115" s="375">
        <f>G14+G15+G16+G17+(G28+G29+G30+G31+G33+G34+G35+G36+(G37-G38))+(G20-G21)+(G45-G46-G47)+G60+G64</f>
        <v>2297099.88</v>
      </c>
      <c r="H115" s="278"/>
      <c r="I115" s="278"/>
    </row>
    <row r="116" spans="1:9" ht="12.75">
      <c r="A116" s="344"/>
      <c r="B116" s="344"/>
      <c r="C116" s="344" t="s">
        <v>328</v>
      </c>
      <c r="D116" s="375">
        <f>D4+D5+D26+(D9-D10)+D54</f>
        <v>2740675.395</v>
      </c>
      <c r="E116" s="375">
        <f>E4+E5+E26+(E9-E10)+E54</f>
        <v>2999217.2589999996</v>
      </c>
      <c r="F116" s="375">
        <f>F4+F5+F26+(F9-F10)+F54</f>
        <v>3020521.5999999996</v>
      </c>
      <c r="G116" s="375">
        <f>G4+G5+G26+(G9-G10)+G54</f>
        <v>2513256.2</v>
      </c>
      <c r="H116" s="278"/>
      <c r="I116" s="278"/>
    </row>
    <row r="117" spans="1:9" ht="12.75">
      <c r="A117" s="344"/>
      <c r="B117" s="344"/>
      <c r="C117" s="344" t="s">
        <v>329</v>
      </c>
      <c r="D117" s="375">
        <f>D4+D5+D26+(D9-D10)+(D41-D42-D43-D44)+D54+D58</f>
        <v>2757172.004</v>
      </c>
      <c r="E117" s="375">
        <f>E4+E5+E26+(E9-E10)+(E41-E42-E43-E44)+E54+E58</f>
        <v>2999217.2589999996</v>
      </c>
      <c r="F117" s="375">
        <f>F4+F5+F26+(F9-F10)+(F41-F42-F43-F44)+F54+F58</f>
        <v>3022533.5999999996</v>
      </c>
      <c r="G117" s="375">
        <f>G4+G5+G26+(G9-G10)+(G41-G42-G43-G44)+G54+G58</f>
        <v>2513256.2</v>
      </c>
      <c r="H117" s="278"/>
      <c r="I117" s="278"/>
    </row>
    <row r="118" spans="1:9" ht="12.75">
      <c r="A118" s="344"/>
      <c r="B118" s="344"/>
      <c r="C118" s="344" t="s">
        <v>330</v>
      </c>
      <c r="D118" s="375">
        <f aca="true" t="shared" si="0" ref="D118:G119">D114-D116</f>
        <v>-70154.96200000029</v>
      </c>
      <c r="E118" s="375">
        <f t="shared" si="0"/>
        <v>-315954.00799999945</v>
      </c>
      <c r="F118" s="375">
        <f t="shared" si="0"/>
        <v>-303938.89999999944</v>
      </c>
      <c r="G118" s="375">
        <f t="shared" si="0"/>
        <v>-216156.3200000003</v>
      </c>
      <c r="H118" s="278"/>
      <c r="I118" s="278"/>
    </row>
    <row r="119" spans="1:9" ht="12.75">
      <c r="A119" s="344"/>
      <c r="B119" s="344"/>
      <c r="C119" s="344" t="s">
        <v>331</v>
      </c>
      <c r="D119" s="375">
        <f t="shared" si="0"/>
        <v>-70331.94100000057</v>
      </c>
      <c r="E119" s="375">
        <f t="shared" si="0"/>
        <v>-315954.00799999945</v>
      </c>
      <c r="F119" s="375">
        <f t="shared" si="0"/>
        <v>-288170.89999999944</v>
      </c>
      <c r="G119" s="375">
        <f t="shared" si="0"/>
        <v>-216156.3200000003</v>
      </c>
      <c r="H119" s="278"/>
      <c r="I119" s="278"/>
    </row>
  </sheetData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3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28125" style="0" bestFit="1" customWidth="1"/>
    <col min="4" max="4" width="11.57421875" style="0" bestFit="1" customWidth="1"/>
    <col min="5" max="5" width="13.28125" style="0" bestFit="1" customWidth="1"/>
    <col min="6" max="6" width="11.57421875" style="0" bestFit="1" customWidth="1"/>
    <col min="7" max="7" width="13.28125" style="0" bestFit="1" customWidth="1"/>
    <col min="8" max="8" width="11.57421875" style="0" bestFit="1" customWidth="1"/>
    <col min="9" max="9" width="13.28125" style="0" bestFit="1" customWidth="1"/>
  </cols>
  <sheetData>
    <row r="1" spans="1:9" ht="12.75">
      <c r="A1" s="5" t="s">
        <v>76</v>
      </c>
      <c r="B1" s="6" t="s">
        <v>5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53</v>
      </c>
    </row>
    <row r="4" spans="1:9" ht="12.75">
      <c r="A4" s="5" t="s">
        <v>81</v>
      </c>
      <c r="B4" s="9" t="s">
        <v>82</v>
      </c>
      <c r="C4" s="10">
        <v>3397218.79878</v>
      </c>
      <c r="D4" s="11">
        <v>0.012274793500193625</v>
      </c>
      <c r="E4" s="10">
        <v>3438918.95801</v>
      </c>
      <c r="F4" s="11">
        <v>0.018036817891717048</v>
      </c>
      <c r="G4" s="10">
        <v>3500946.113</v>
      </c>
      <c r="H4" s="11">
        <v>0.002110704010141994</v>
      </c>
      <c r="I4" s="12">
        <v>3508335.574</v>
      </c>
    </row>
    <row r="5" spans="1:9" ht="12.75">
      <c r="A5" s="13" t="s">
        <v>83</v>
      </c>
      <c r="B5" s="14" t="s">
        <v>84</v>
      </c>
      <c r="C5" s="15">
        <v>803813.41898</v>
      </c>
      <c r="D5" s="16">
        <v>0.1028869190998885</v>
      </c>
      <c r="E5" s="15">
        <v>886515.30519</v>
      </c>
      <c r="F5" s="16">
        <v>-0.10439712696236468</v>
      </c>
      <c r="G5" s="15">
        <v>793965.6543200001</v>
      </c>
      <c r="H5" s="16">
        <v>0.1426530552344911</v>
      </c>
      <c r="I5" s="17">
        <v>907227.2806599999</v>
      </c>
    </row>
    <row r="6" spans="1:9" ht="12.75">
      <c r="A6" s="13" t="s">
        <v>85</v>
      </c>
      <c r="B6" s="14" t="s">
        <v>86</v>
      </c>
      <c r="C6" s="15">
        <v>50525.91235</v>
      </c>
      <c r="D6" s="16">
        <v>-0.03242715022443335</v>
      </c>
      <c r="E6" s="15">
        <v>48887.501</v>
      </c>
      <c r="F6" s="16">
        <v>0.18339294638930323</v>
      </c>
      <c r="G6" s="15">
        <v>57853.12385</v>
      </c>
      <c r="H6" s="16">
        <v>-0.14837836366894822</v>
      </c>
      <c r="I6" s="17">
        <v>49268.972</v>
      </c>
    </row>
    <row r="7" spans="1:9" ht="12.75">
      <c r="A7" s="13" t="s">
        <v>87</v>
      </c>
      <c r="B7" s="14" t="s">
        <v>88</v>
      </c>
      <c r="C7" s="15">
        <v>130033.86009</v>
      </c>
      <c r="D7" s="16">
        <v>0.11783192392654594</v>
      </c>
      <c r="E7" s="15">
        <v>145356</v>
      </c>
      <c r="F7" s="16">
        <v>-0.20329783724098086</v>
      </c>
      <c r="G7" s="15">
        <v>115805.43956999999</v>
      </c>
      <c r="H7" s="16">
        <v>0.1825113786405881</v>
      </c>
      <c r="I7" s="17">
        <v>136941.25</v>
      </c>
    </row>
    <row r="8" spans="1:9" ht="12.75">
      <c r="A8" s="13" t="s">
        <v>89</v>
      </c>
      <c r="B8" s="14" t="s">
        <v>90</v>
      </c>
      <c r="C8" s="15">
        <v>93221.99641</v>
      </c>
      <c r="D8" s="16">
        <v>-0.01490846005794106</v>
      </c>
      <c r="E8" s="15">
        <v>91832.2</v>
      </c>
      <c r="F8" s="16">
        <v>0.16612830706440662</v>
      </c>
      <c r="G8" s="15">
        <v>107088.12792</v>
      </c>
      <c r="H8" s="16">
        <v>-0.11628485959996232</v>
      </c>
      <c r="I8" s="17">
        <v>94635.4</v>
      </c>
    </row>
    <row r="9" spans="1:9" ht="12.75">
      <c r="A9" s="13" t="s">
        <v>91</v>
      </c>
      <c r="B9" s="14" t="s">
        <v>92</v>
      </c>
      <c r="C9" s="15">
        <v>451609.43865</v>
      </c>
      <c r="D9" s="16">
        <v>0.33165679640739276</v>
      </c>
      <c r="E9" s="15">
        <v>601388.7783</v>
      </c>
      <c r="F9" s="16">
        <v>-0.1053718728492611</v>
      </c>
      <c r="G9" s="15">
        <v>538019.3164199999</v>
      </c>
      <c r="H9" s="16">
        <v>0.1562404007338262</v>
      </c>
      <c r="I9" s="17">
        <v>622079.67002</v>
      </c>
    </row>
    <row r="10" spans="1:9" ht="12.75">
      <c r="A10" s="13" t="s">
        <v>93</v>
      </c>
      <c r="B10" s="14" t="s">
        <v>94</v>
      </c>
      <c r="C10" s="15">
        <v>4611146.1067</v>
      </c>
      <c r="D10" s="16">
        <v>0.005511823475528261</v>
      </c>
      <c r="E10" s="15">
        <v>4636561.93006</v>
      </c>
      <c r="F10" s="16">
        <v>0.038705285516951564</v>
      </c>
      <c r="G10" s="15">
        <v>4816021.3833800005</v>
      </c>
      <c r="H10" s="16">
        <v>0.0742261738815444</v>
      </c>
      <c r="I10" s="17">
        <v>5173496.224</v>
      </c>
    </row>
    <row r="11" spans="1:9" ht="12.75">
      <c r="A11" s="13" t="s">
        <v>96</v>
      </c>
      <c r="B11" s="14" t="s">
        <v>97</v>
      </c>
      <c r="C11" s="15">
        <v>97238.87737</v>
      </c>
      <c r="D11" s="16">
        <v>-0.9811568371668049</v>
      </c>
      <c r="E11" s="15">
        <v>1832.288</v>
      </c>
      <c r="F11" s="16">
        <v>23.801721863593492</v>
      </c>
      <c r="G11" s="15">
        <v>45443.89734999999</v>
      </c>
      <c r="H11" s="16">
        <v>-0.9595034953576664</v>
      </c>
      <c r="I11" s="17">
        <v>1840.319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102611.96095</v>
      </c>
      <c r="D13" s="43">
        <v>0.18175800245244234</v>
      </c>
      <c r="E13" s="20">
        <v>121262.50600000001</v>
      </c>
      <c r="F13" s="43">
        <v>-0.6320503928064953</v>
      </c>
      <c r="G13" s="20">
        <v>44618.49145</v>
      </c>
      <c r="H13" s="43">
        <v>2.243093396874582</v>
      </c>
      <c r="I13" s="21">
        <v>144701.935</v>
      </c>
    </row>
    <row r="14" spans="1:9" ht="12.75">
      <c r="A14" s="22" t="s">
        <v>101</v>
      </c>
      <c r="B14" s="23" t="s">
        <v>102</v>
      </c>
      <c r="C14" s="24">
        <v>9686894.457929999</v>
      </c>
      <c r="D14" s="25">
        <v>0.02444266412298644</v>
      </c>
      <c r="E14" s="24">
        <v>9923667.96556</v>
      </c>
      <c r="F14" s="25">
        <v>0.003853460029367473</v>
      </c>
      <c r="G14" s="24">
        <v>9961908.42341</v>
      </c>
      <c r="H14" s="25">
        <v>0.062974803883537</v>
      </c>
      <c r="I14" s="26">
        <v>10589257.65268</v>
      </c>
    </row>
    <row r="15" spans="1:9" ht="12.75">
      <c r="A15" s="27" t="s">
        <v>103</v>
      </c>
      <c r="B15" s="28" t="s">
        <v>104</v>
      </c>
      <c r="C15" s="10">
        <v>4412179.55942</v>
      </c>
      <c r="D15" s="16">
        <v>-0.015366455174120877</v>
      </c>
      <c r="E15" s="10">
        <v>4344380</v>
      </c>
      <c r="F15" s="16">
        <v>0.004781628630552597</v>
      </c>
      <c r="G15" s="10">
        <v>4365153.21179</v>
      </c>
      <c r="H15" s="16">
        <v>0.08037674078938584</v>
      </c>
      <c r="I15" s="12">
        <v>4716010</v>
      </c>
    </row>
    <row r="16" spans="1:9" ht="12.75">
      <c r="A16" s="8" t="s">
        <v>105</v>
      </c>
      <c r="B16" s="29" t="s">
        <v>106</v>
      </c>
      <c r="C16" s="15">
        <v>396019.39382</v>
      </c>
      <c r="D16" s="16">
        <v>0.020327555431941705</v>
      </c>
      <c r="E16" s="15">
        <v>404069.5</v>
      </c>
      <c r="F16" s="16">
        <v>0.024300742446534657</v>
      </c>
      <c r="G16" s="15">
        <v>413888.68885000004</v>
      </c>
      <c r="H16" s="16">
        <v>-0.003815491683012286</v>
      </c>
      <c r="I16" s="17">
        <v>412309.5</v>
      </c>
    </row>
    <row r="17" spans="1:9" ht="12.75">
      <c r="A17" s="8" t="s">
        <v>107</v>
      </c>
      <c r="B17" s="29" t="s">
        <v>108</v>
      </c>
      <c r="C17" s="15">
        <v>395703.11854</v>
      </c>
      <c r="D17" s="16">
        <v>-0.09416217308945345</v>
      </c>
      <c r="E17" s="15">
        <v>358442.853</v>
      </c>
      <c r="F17" s="16">
        <v>0.047549678190961106</v>
      </c>
      <c r="G17" s="15">
        <v>375486.69531</v>
      </c>
      <c r="H17" s="16">
        <v>-0.3764069941101743</v>
      </c>
      <c r="I17" s="17">
        <v>234150.877</v>
      </c>
    </row>
    <row r="18" spans="1:9" ht="12.75">
      <c r="A18" s="8" t="s">
        <v>109</v>
      </c>
      <c r="B18" s="29" t="s">
        <v>110</v>
      </c>
      <c r="C18" s="15">
        <v>898948.1221</v>
      </c>
      <c r="D18" s="16">
        <v>-0.0027260495903537593</v>
      </c>
      <c r="E18" s="15">
        <v>896497.54494</v>
      </c>
      <c r="F18" s="16">
        <v>0.039257679051821044</v>
      </c>
      <c r="G18" s="15">
        <v>931691.9578300001</v>
      </c>
      <c r="H18" s="16">
        <v>-0.06385748806780601</v>
      </c>
      <c r="I18" s="17">
        <v>872196.44975</v>
      </c>
    </row>
    <row r="19" spans="1:9" ht="12.75">
      <c r="A19" s="8" t="s">
        <v>111</v>
      </c>
      <c r="B19" s="29" t="s">
        <v>112</v>
      </c>
      <c r="C19" s="15">
        <v>3600143.97386</v>
      </c>
      <c r="D19" s="16">
        <v>0.005055122890123444</v>
      </c>
      <c r="E19" s="15">
        <v>3618343.1440699995</v>
      </c>
      <c r="F19" s="16">
        <v>0.03359697690619263</v>
      </c>
      <c r="G19" s="15">
        <v>3739908.5351199997</v>
      </c>
      <c r="H19" s="16">
        <v>0.05558150495606453</v>
      </c>
      <c r="I19" s="17">
        <v>3947778.2799</v>
      </c>
    </row>
    <row r="20" spans="1:9" ht="12.75">
      <c r="A20" s="58" t="s">
        <v>113</v>
      </c>
      <c r="B20" s="29" t="s">
        <v>114</v>
      </c>
      <c r="C20" s="15">
        <v>123826.33173</v>
      </c>
      <c r="D20" s="16">
        <v>1.0813571879199846</v>
      </c>
      <c r="E20" s="15">
        <v>257726.82559999998</v>
      </c>
      <c r="F20" s="16">
        <v>-0.4265035605591224</v>
      </c>
      <c r="G20" s="15">
        <v>147805.41683</v>
      </c>
      <c r="H20" s="16">
        <v>0.7921683499913175</v>
      </c>
      <c r="I20" s="17">
        <v>264892.19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102611.96095</v>
      </c>
      <c r="D22" s="16">
        <v>0.1871601889506626</v>
      </c>
      <c r="E22" s="20">
        <v>121816.83495</v>
      </c>
      <c r="F22" s="16">
        <v>-0.6337459299585915</v>
      </c>
      <c r="G22" s="20">
        <v>44615.9116</v>
      </c>
      <c r="H22" s="16">
        <v>2.226418655088065</v>
      </c>
      <c r="I22" s="21">
        <v>143949.6095</v>
      </c>
    </row>
    <row r="23" spans="1:9" ht="12.75">
      <c r="A23" s="50" t="s">
        <v>118</v>
      </c>
      <c r="B23" s="51" t="s">
        <v>119</v>
      </c>
      <c r="C23" s="24">
        <v>9929432.460420001</v>
      </c>
      <c r="D23" s="52">
        <v>0.007235483238984629</v>
      </c>
      <c r="E23" s="24">
        <v>10001276.70256</v>
      </c>
      <c r="F23" s="52">
        <v>0.0017271509711932135</v>
      </c>
      <c r="G23" s="24">
        <v>10018550.417329999</v>
      </c>
      <c r="H23" s="53">
        <v>0.05716760059711703</v>
      </c>
      <c r="I23" s="26">
        <v>10591286.90615</v>
      </c>
    </row>
    <row r="24" spans="1:9" ht="12.75">
      <c r="A24" s="49" t="s">
        <v>120</v>
      </c>
      <c r="B24" s="32" t="s">
        <v>121</v>
      </c>
      <c r="C24" s="33">
        <v>242538.00249000266</v>
      </c>
      <c r="D24" s="118" t="s">
        <v>32</v>
      </c>
      <c r="E24" s="33">
        <v>77608.73699999973</v>
      </c>
      <c r="F24" s="118">
        <v>0</v>
      </c>
      <c r="G24" s="34">
        <v>56641.99391999841</v>
      </c>
      <c r="H24" s="119">
        <v>0</v>
      </c>
      <c r="I24" s="35">
        <v>2029.2534699998796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637528.99397</v>
      </c>
      <c r="D26" s="16">
        <v>0.19393077149337923</v>
      </c>
      <c r="E26" s="15">
        <v>761165.48362</v>
      </c>
      <c r="F26" s="16">
        <v>-0.10097608800449881</v>
      </c>
      <c r="G26" s="15">
        <v>684305.9707599999</v>
      </c>
      <c r="H26" s="16">
        <v>-0.028513157262576513</v>
      </c>
      <c r="I26" s="17">
        <v>664794.247</v>
      </c>
    </row>
    <row r="27" spans="1:9" ht="12.75">
      <c r="A27" s="58" t="s">
        <v>125</v>
      </c>
      <c r="B27" s="29" t="s">
        <v>126</v>
      </c>
      <c r="C27" s="15">
        <v>25067.1217</v>
      </c>
      <c r="D27" s="16">
        <v>-0.3018743751501394</v>
      </c>
      <c r="E27" s="15">
        <v>17500</v>
      </c>
      <c r="F27" s="16">
        <v>0.14538228857142863</v>
      </c>
      <c r="G27" s="15">
        <v>20044.19005</v>
      </c>
      <c r="H27" s="16">
        <v>-0.045858178739429836</v>
      </c>
      <c r="I27" s="17">
        <v>19125</v>
      </c>
    </row>
    <row r="28" spans="1:9" ht="12.75">
      <c r="A28" s="8" t="s">
        <v>127</v>
      </c>
      <c r="B28" s="29" t="s">
        <v>128</v>
      </c>
      <c r="C28" s="15">
        <v>338824.86896</v>
      </c>
      <c r="D28" s="16">
        <v>0.011807371319229529</v>
      </c>
      <c r="E28" s="15">
        <v>342825.5</v>
      </c>
      <c r="F28" s="16">
        <v>0.06083048597610161</v>
      </c>
      <c r="G28" s="15">
        <v>363679.74177</v>
      </c>
      <c r="H28" s="16">
        <v>-0.06967248752069533</v>
      </c>
      <c r="I28" s="17">
        <v>338341.2695</v>
      </c>
    </row>
    <row r="29" spans="1:9" ht="12.75">
      <c r="A29" s="50" t="s">
        <v>129</v>
      </c>
      <c r="B29" s="51" t="s">
        <v>130</v>
      </c>
      <c r="C29" s="24">
        <v>1001420.98463</v>
      </c>
      <c r="D29" s="53">
        <v>0.11989962346790943</v>
      </c>
      <c r="E29" s="24">
        <v>1121490.98362</v>
      </c>
      <c r="F29" s="53">
        <v>-0.04766964854896644</v>
      </c>
      <c r="G29" s="24">
        <v>1068029.90258</v>
      </c>
      <c r="H29" s="53">
        <v>-0.04285403055610773</v>
      </c>
      <c r="I29" s="26">
        <v>1022260.5164999999</v>
      </c>
    </row>
    <row r="30" spans="1:9" ht="12.75">
      <c r="A30" s="8" t="s">
        <v>131</v>
      </c>
      <c r="B30" s="29" t="s">
        <v>132</v>
      </c>
      <c r="C30" s="15">
        <v>11084.8263</v>
      </c>
      <c r="D30" s="16">
        <v>-0.910688722294187</v>
      </c>
      <c r="E30" s="15">
        <v>990</v>
      </c>
      <c r="F30" s="16">
        <v>2.4612057575757578</v>
      </c>
      <c r="G30" s="15">
        <v>3426.5937000000004</v>
      </c>
      <c r="H30" s="16">
        <v>-0.9708164991956881</v>
      </c>
      <c r="I30" s="17">
        <v>100</v>
      </c>
    </row>
    <row r="31" spans="1:9" ht="12.75">
      <c r="A31" s="8" t="s">
        <v>133</v>
      </c>
      <c r="B31" s="29" t="s">
        <v>134</v>
      </c>
      <c r="C31" s="15">
        <v>399021.07892</v>
      </c>
      <c r="D31" s="16">
        <v>0.15700216063663183</v>
      </c>
      <c r="E31" s="15">
        <v>461668.25045</v>
      </c>
      <c r="F31" s="16">
        <v>0.04534148456082133</v>
      </c>
      <c r="G31" s="15">
        <v>482600.97430000006</v>
      </c>
      <c r="H31" s="16">
        <v>-0.10987995699121005</v>
      </c>
      <c r="I31" s="17">
        <v>429572.8</v>
      </c>
    </row>
    <row r="32" spans="1:9" ht="12.75">
      <c r="A32" s="50" t="s">
        <v>135</v>
      </c>
      <c r="B32" s="51" t="s">
        <v>136</v>
      </c>
      <c r="C32" s="24">
        <v>410105.90522</v>
      </c>
      <c r="D32" s="53">
        <v>0.1281433516589049</v>
      </c>
      <c r="E32" s="24">
        <v>462658.25045</v>
      </c>
      <c r="F32" s="53">
        <v>0.05051097116990815</v>
      </c>
      <c r="G32" s="24">
        <v>486027.5680000001</v>
      </c>
      <c r="H32" s="53">
        <v>-0.11594973559195328</v>
      </c>
      <c r="I32" s="26">
        <v>429672.8</v>
      </c>
    </row>
    <row r="33" spans="1:9" ht="12.75">
      <c r="A33" s="36" t="s">
        <v>137</v>
      </c>
      <c r="B33" s="37" t="s">
        <v>15</v>
      </c>
      <c r="C33" s="38">
        <v>591315.07941</v>
      </c>
      <c r="D33" s="39">
        <v>0.11418219509532486</v>
      </c>
      <c r="E33" s="38">
        <v>658832.7331700001</v>
      </c>
      <c r="F33" s="39">
        <v>-0.11661594016485441</v>
      </c>
      <c r="G33" s="38">
        <v>582002.3345799999</v>
      </c>
      <c r="H33" s="39">
        <v>0.018187868486195784</v>
      </c>
      <c r="I33" s="40">
        <v>592587.7164999999</v>
      </c>
    </row>
    <row r="34" spans="1:9" ht="12.75">
      <c r="A34" s="113" t="s">
        <v>2</v>
      </c>
      <c r="B34" s="29" t="s">
        <v>138</v>
      </c>
      <c r="C34" s="15">
        <v>694147.4411400027</v>
      </c>
      <c r="D34" s="16">
        <v>-0.021825227526765974</v>
      </c>
      <c r="E34" s="15">
        <v>678997.5152999997</v>
      </c>
      <c r="F34" s="16">
        <v>-0.12420694193960245</v>
      </c>
      <c r="G34" s="15">
        <v>594661.3103399983</v>
      </c>
      <c r="H34" s="16">
        <v>0.049519974879759364</v>
      </c>
      <c r="I34" s="17">
        <v>624108.9234899998</v>
      </c>
    </row>
    <row r="35" spans="1:9" ht="12.75">
      <c r="A35" s="113" t="s">
        <v>2</v>
      </c>
      <c r="B35" s="29" t="s">
        <v>139</v>
      </c>
      <c r="C35" s="15">
        <v>102832.36173000268</v>
      </c>
      <c r="D35" s="16">
        <v>-0.8039062626710414</v>
      </c>
      <c r="E35" s="15">
        <v>20164.7821299996</v>
      </c>
      <c r="F35" s="16">
        <v>-0.37222352920117163</v>
      </c>
      <c r="G35" s="15">
        <v>12658.97575999843</v>
      </c>
      <c r="H35" s="16">
        <v>1.4900282287928077</v>
      </c>
      <c r="I35" s="17">
        <v>31521.206989999977</v>
      </c>
    </row>
    <row r="36" spans="1:9" ht="12.75">
      <c r="A36" s="123" t="s">
        <v>2</v>
      </c>
      <c r="B36" s="31" t="s">
        <v>140</v>
      </c>
      <c r="C36" s="20">
        <v>9943633.169179998</v>
      </c>
      <c r="D36" s="111">
        <v>0.02868267592412821</v>
      </c>
      <c r="E36" s="20">
        <v>10228843.17688</v>
      </c>
      <c r="F36" s="111">
        <v>0.006445041226070337</v>
      </c>
      <c r="G36" s="20">
        <v>10294768.49285</v>
      </c>
      <c r="H36" s="111">
        <v>0.04405075768580546</v>
      </c>
      <c r="I36" s="21">
        <v>10748260.84516</v>
      </c>
    </row>
    <row r="37" spans="1:9" ht="12.75">
      <c r="A37" s="123">
        <v>0</v>
      </c>
      <c r="B37" s="31" t="s">
        <v>19</v>
      </c>
      <c r="C37" s="64">
        <v>1.1739045143793836</v>
      </c>
      <c r="D37" s="124">
        <v>0</v>
      </c>
      <c r="E37" s="41">
        <v>1.0306068310130494</v>
      </c>
      <c r="F37" s="124">
        <v>0</v>
      </c>
      <c r="G37" s="41">
        <v>1.0217507302082107</v>
      </c>
      <c r="H37" s="124">
        <v>0</v>
      </c>
      <c r="I37" s="42">
        <v>1.0531924744849144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76</v>
      </c>
      <c r="B1" s="6" t="s">
        <v>20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80</v>
      </c>
    </row>
    <row r="4" spans="1:9" ht="12.75">
      <c r="A4" s="5" t="s">
        <v>81</v>
      </c>
      <c r="B4" s="9" t="s">
        <v>82</v>
      </c>
      <c r="C4" s="10">
        <v>172353</v>
      </c>
      <c r="D4" s="11">
        <v>0.02380463351377689</v>
      </c>
      <c r="E4" s="10">
        <v>176455.8</v>
      </c>
      <c r="F4" s="11">
        <v>-0.011196741450266785</v>
      </c>
      <c r="G4" s="10">
        <v>174480.07003</v>
      </c>
      <c r="H4" s="11">
        <v>-0.007872933738299281</v>
      </c>
      <c r="I4" s="12">
        <v>173106.4</v>
      </c>
    </row>
    <row r="5" spans="1:9" ht="12.75">
      <c r="A5" s="13" t="s">
        <v>83</v>
      </c>
      <c r="B5" s="14" t="s">
        <v>84</v>
      </c>
      <c r="C5" s="15">
        <v>60131</v>
      </c>
      <c r="D5" s="16">
        <v>0.08476659293875037</v>
      </c>
      <c r="E5" s="15">
        <v>65228.1</v>
      </c>
      <c r="F5" s="16">
        <v>-0.029045467214283416</v>
      </c>
      <c r="G5" s="15">
        <v>63333.51936</v>
      </c>
      <c r="H5" s="16">
        <v>1.7062686724506233E-05</v>
      </c>
      <c r="I5" s="17">
        <v>63334.6</v>
      </c>
    </row>
    <row r="6" spans="1:9" ht="12.75">
      <c r="A6" s="13" t="s">
        <v>85</v>
      </c>
      <c r="B6" s="14" t="s">
        <v>86</v>
      </c>
      <c r="C6" s="15">
        <v>10001</v>
      </c>
      <c r="D6" s="16">
        <v>-0.13673632636736327</v>
      </c>
      <c r="E6" s="15">
        <v>8633.5</v>
      </c>
      <c r="F6" s="16">
        <v>-0.03156501882203038</v>
      </c>
      <c r="G6" s="15">
        <v>8360.98341</v>
      </c>
      <c r="H6" s="16">
        <v>0.03430416925082722</v>
      </c>
      <c r="I6" s="17">
        <v>8647.8</v>
      </c>
    </row>
    <row r="7" spans="1:9" ht="12.75">
      <c r="A7" s="13" t="s">
        <v>87</v>
      </c>
      <c r="B7" s="14" t="s">
        <v>88</v>
      </c>
      <c r="C7" s="15">
        <v>4193</v>
      </c>
      <c r="D7" s="16">
        <v>-0.2708561888862389</v>
      </c>
      <c r="E7" s="15">
        <v>3057.3</v>
      </c>
      <c r="F7" s="16">
        <v>-0.05430496843620194</v>
      </c>
      <c r="G7" s="15">
        <v>2891.27342</v>
      </c>
      <c r="H7" s="16">
        <v>-0.2587349279474233</v>
      </c>
      <c r="I7" s="17">
        <v>2143.2</v>
      </c>
    </row>
    <row r="8" spans="1:9" ht="12.75">
      <c r="A8" s="13" t="s">
        <v>89</v>
      </c>
      <c r="B8" s="14" t="s">
        <v>90</v>
      </c>
      <c r="C8" s="15">
        <v>6523</v>
      </c>
      <c r="D8" s="16">
        <v>-0.3852061934692626</v>
      </c>
      <c r="E8" s="15">
        <v>4010.3</v>
      </c>
      <c r="F8" s="16">
        <v>0.2915766750617161</v>
      </c>
      <c r="G8" s="15">
        <v>5179.60994</v>
      </c>
      <c r="H8" s="16">
        <v>-0.22874501240917766</v>
      </c>
      <c r="I8" s="17">
        <v>3994.8</v>
      </c>
    </row>
    <row r="9" spans="1:9" ht="12.75">
      <c r="A9" s="13" t="s">
        <v>91</v>
      </c>
      <c r="B9" s="14" t="s">
        <v>92</v>
      </c>
      <c r="C9" s="15">
        <v>15792</v>
      </c>
      <c r="D9" s="16">
        <v>-0.03755065856129686</v>
      </c>
      <c r="E9" s="15">
        <v>15199</v>
      </c>
      <c r="F9" s="16">
        <v>-0.11169731561286927</v>
      </c>
      <c r="G9" s="15">
        <v>13501.3125</v>
      </c>
      <c r="H9" s="16">
        <v>0.16068715541544568</v>
      </c>
      <c r="I9" s="17">
        <v>15670.8</v>
      </c>
    </row>
    <row r="10" spans="1:9" ht="12.75">
      <c r="A10" s="13" t="s">
        <v>93</v>
      </c>
      <c r="B10" s="14" t="s">
        <v>94</v>
      </c>
      <c r="C10" s="15">
        <v>349441</v>
      </c>
      <c r="D10" s="16">
        <v>0.028861810720550822</v>
      </c>
      <c r="E10" s="15">
        <v>359526.5</v>
      </c>
      <c r="F10" s="16">
        <v>0.014306253558499788</v>
      </c>
      <c r="G10" s="15">
        <v>364669.97727</v>
      </c>
      <c r="H10" s="16">
        <v>0.002092365090518783</v>
      </c>
      <c r="I10" s="17">
        <v>365433</v>
      </c>
    </row>
    <row r="11" spans="1:9" ht="12.75">
      <c r="A11" s="13" t="s">
        <v>96</v>
      </c>
      <c r="B11" s="14" t="s">
        <v>97</v>
      </c>
      <c r="C11" s="15">
        <v>6801</v>
      </c>
      <c r="D11" s="16">
        <v>-0.10317600352889278</v>
      </c>
      <c r="E11" s="15">
        <v>6099.3</v>
      </c>
      <c r="F11" s="16">
        <v>0.09809601101765776</v>
      </c>
      <c r="G11" s="15">
        <v>6697.617</v>
      </c>
      <c r="H11" s="16">
        <v>-0.035925762849682234</v>
      </c>
      <c r="I11" s="17">
        <v>6457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21049</v>
      </c>
      <c r="D13" s="43">
        <v>-0.02773053351703172</v>
      </c>
      <c r="E13" s="20">
        <v>20465.3</v>
      </c>
      <c r="F13" s="43">
        <v>0.023872684983850683</v>
      </c>
      <c r="G13" s="20">
        <v>20953.86166</v>
      </c>
      <c r="H13" s="43">
        <v>-0.04591333452566086</v>
      </c>
      <c r="I13" s="21">
        <v>19991.8</v>
      </c>
    </row>
    <row r="14" spans="1:9" ht="12.75">
      <c r="A14" s="22" t="s">
        <v>101</v>
      </c>
      <c r="B14" s="23" t="s">
        <v>102</v>
      </c>
      <c r="C14" s="24">
        <v>636283</v>
      </c>
      <c r="D14" s="25">
        <v>0.021623397136179934</v>
      </c>
      <c r="E14" s="24">
        <v>650041.6</v>
      </c>
      <c r="F14" s="25">
        <v>0.0025623609012098898</v>
      </c>
      <c r="G14" s="24">
        <v>651707.2411799999</v>
      </c>
      <c r="H14" s="25">
        <v>-0.002417713170022505</v>
      </c>
      <c r="I14" s="26">
        <v>650131.6</v>
      </c>
    </row>
    <row r="15" spans="1:9" ht="12.75">
      <c r="A15" s="27" t="s">
        <v>103</v>
      </c>
      <c r="B15" s="28" t="s">
        <v>104</v>
      </c>
      <c r="C15" s="10">
        <v>253807</v>
      </c>
      <c r="D15" s="16">
        <v>0.028143431820241364</v>
      </c>
      <c r="E15" s="10">
        <v>260950</v>
      </c>
      <c r="F15" s="16">
        <v>0.008165831768538039</v>
      </c>
      <c r="G15" s="10">
        <v>263080.8738</v>
      </c>
      <c r="H15" s="16">
        <v>-0.017602472323854663</v>
      </c>
      <c r="I15" s="12">
        <v>258450</v>
      </c>
    </row>
    <row r="16" spans="1:9" ht="12.75">
      <c r="A16" s="8" t="s">
        <v>105</v>
      </c>
      <c r="B16" s="29" t="s">
        <v>106</v>
      </c>
      <c r="C16" s="15">
        <v>17779</v>
      </c>
      <c r="D16" s="16">
        <v>0.0293042353338208</v>
      </c>
      <c r="E16" s="15">
        <v>18300</v>
      </c>
      <c r="F16" s="16">
        <v>-0.010541792349726702</v>
      </c>
      <c r="G16" s="15">
        <v>18107.0852</v>
      </c>
      <c r="H16" s="16">
        <v>0.019103836767719998</v>
      </c>
      <c r="I16" s="17">
        <v>18453</v>
      </c>
    </row>
    <row r="17" spans="1:9" ht="12.75">
      <c r="A17" s="8" t="s">
        <v>107</v>
      </c>
      <c r="B17" s="29" t="s">
        <v>108</v>
      </c>
      <c r="C17" s="15">
        <v>67919</v>
      </c>
      <c r="D17" s="16">
        <v>0.03616219320072448</v>
      </c>
      <c r="E17" s="15">
        <v>70375.1</v>
      </c>
      <c r="F17" s="16">
        <v>-0.05167243911553949</v>
      </c>
      <c r="G17" s="15">
        <v>66738.64693</v>
      </c>
      <c r="H17" s="16">
        <v>-0.25772094163132303</v>
      </c>
      <c r="I17" s="17">
        <v>49538.7</v>
      </c>
    </row>
    <row r="18" spans="1:9" ht="12.75">
      <c r="A18" s="8" t="s">
        <v>109</v>
      </c>
      <c r="B18" s="29" t="s">
        <v>110</v>
      </c>
      <c r="C18" s="15">
        <v>70369</v>
      </c>
      <c r="D18" s="16">
        <v>-0.03685429663630283</v>
      </c>
      <c r="E18" s="15">
        <v>67775.6</v>
      </c>
      <c r="F18" s="16">
        <v>0.010817104090557531</v>
      </c>
      <c r="G18" s="15">
        <v>68508.73572</v>
      </c>
      <c r="H18" s="16">
        <v>0.006191389689828555</v>
      </c>
      <c r="I18" s="17">
        <v>68932.9</v>
      </c>
    </row>
    <row r="19" spans="1:9" ht="12.75">
      <c r="A19" s="8" t="s">
        <v>111</v>
      </c>
      <c r="B19" s="29" t="s">
        <v>112</v>
      </c>
      <c r="C19" s="15">
        <v>189624</v>
      </c>
      <c r="D19" s="16">
        <v>0.03247584693920607</v>
      </c>
      <c r="E19" s="15">
        <v>195782.2</v>
      </c>
      <c r="F19" s="16">
        <v>0.0006720810676353063</v>
      </c>
      <c r="G19" s="15">
        <v>195913.78151</v>
      </c>
      <c r="H19" s="16">
        <v>-0.023575582454694464</v>
      </c>
      <c r="I19" s="17">
        <v>191295</v>
      </c>
    </row>
    <row r="20" spans="1:9" ht="12.75">
      <c r="A20" s="58" t="s">
        <v>113</v>
      </c>
      <c r="B20" s="29" t="s">
        <v>114</v>
      </c>
      <c r="C20" s="15">
        <v>9672</v>
      </c>
      <c r="D20" s="16">
        <v>-0.2814102564102564</v>
      </c>
      <c r="E20" s="15">
        <v>6950.2</v>
      </c>
      <c r="F20" s="16">
        <v>0.0007370420995079201</v>
      </c>
      <c r="G20" s="15">
        <v>6955.32259</v>
      </c>
      <c r="H20" s="16">
        <v>0.0910924549942406</v>
      </c>
      <c r="I20" s="17">
        <v>7588.9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21049</v>
      </c>
      <c r="D22" s="16">
        <v>-0.02773053351703172</v>
      </c>
      <c r="E22" s="20">
        <v>20465.3</v>
      </c>
      <c r="F22" s="16">
        <v>0.023872684983850683</v>
      </c>
      <c r="G22" s="20">
        <v>20953.86166</v>
      </c>
      <c r="H22" s="16">
        <v>-0.04591333452566086</v>
      </c>
      <c r="I22" s="21">
        <v>19991.8</v>
      </c>
    </row>
    <row r="23" spans="1:9" ht="12.75">
      <c r="A23" s="50" t="s">
        <v>118</v>
      </c>
      <c r="B23" s="51" t="s">
        <v>119</v>
      </c>
      <c r="C23" s="24">
        <v>630219</v>
      </c>
      <c r="D23" s="52">
        <v>0.016469512978821686</v>
      </c>
      <c r="E23" s="24">
        <v>640598.4</v>
      </c>
      <c r="F23" s="52">
        <v>-0.0005308982819813705</v>
      </c>
      <c r="G23" s="24">
        <v>640258.30741</v>
      </c>
      <c r="H23" s="53">
        <v>-0.04062111667899891</v>
      </c>
      <c r="I23" s="26">
        <v>614250.3</v>
      </c>
    </row>
    <row r="24" spans="1:9" ht="12.75">
      <c r="A24" s="49" t="s">
        <v>120</v>
      </c>
      <c r="B24" s="32" t="s">
        <v>121</v>
      </c>
      <c r="C24" s="33">
        <v>-6064</v>
      </c>
      <c r="D24" s="118">
        <v>0</v>
      </c>
      <c r="E24" s="33">
        <v>-9443.199999999953</v>
      </c>
      <c r="F24" s="118">
        <v>0</v>
      </c>
      <c r="G24" s="34">
        <v>-11448.933769999887</v>
      </c>
      <c r="H24" s="119">
        <v>0</v>
      </c>
      <c r="I24" s="35">
        <v>-35881.29999999993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21429</v>
      </c>
      <c r="D26" s="16">
        <v>0.23101871295907414</v>
      </c>
      <c r="E26" s="15">
        <v>26379.5</v>
      </c>
      <c r="F26" s="16">
        <v>0.11463510491101041</v>
      </c>
      <c r="G26" s="15">
        <v>29403.51675</v>
      </c>
      <c r="H26" s="16">
        <v>-0.1361407475178968</v>
      </c>
      <c r="I26" s="17">
        <v>25400.5</v>
      </c>
    </row>
    <row r="27" spans="1:9" ht="12.75">
      <c r="A27" s="58" t="s">
        <v>125</v>
      </c>
      <c r="B27" s="29" t="s">
        <v>126</v>
      </c>
      <c r="C27" s="15">
        <v>697</v>
      </c>
      <c r="D27" s="16">
        <v>-0.8421807747489239</v>
      </c>
      <c r="E27" s="15">
        <v>110</v>
      </c>
      <c r="F27" s="16">
        <v>-0.2286363636363637</v>
      </c>
      <c r="G27" s="15">
        <v>84.85</v>
      </c>
      <c r="H27" s="16">
        <v>0.41426045963464947</v>
      </c>
      <c r="I27" s="17">
        <v>120</v>
      </c>
    </row>
    <row r="28" spans="1:9" ht="12.75">
      <c r="A28" s="8" t="s">
        <v>127</v>
      </c>
      <c r="B28" s="29" t="s">
        <v>128</v>
      </c>
      <c r="C28" s="15">
        <v>9156</v>
      </c>
      <c r="D28" s="16">
        <v>0.4434250764525994</v>
      </c>
      <c r="E28" s="15">
        <v>13216</v>
      </c>
      <c r="F28" s="16">
        <v>0.142044983353511</v>
      </c>
      <c r="G28" s="15">
        <v>15093.266500000002</v>
      </c>
      <c r="H28" s="16">
        <v>0.08790234373718891</v>
      </c>
      <c r="I28" s="17">
        <v>16420</v>
      </c>
    </row>
    <row r="29" spans="1:9" ht="12.75">
      <c r="A29" s="50" t="s">
        <v>129</v>
      </c>
      <c r="B29" s="51" t="s">
        <v>130</v>
      </c>
      <c r="C29" s="24">
        <v>31282</v>
      </c>
      <c r="D29" s="53">
        <v>0.2692762611086248</v>
      </c>
      <c r="E29" s="24">
        <v>39705.5</v>
      </c>
      <c r="F29" s="53">
        <v>0.12280750147964385</v>
      </c>
      <c r="G29" s="24">
        <v>44581.63325</v>
      </c>
      <c r="H29" s="53">
        <v>-0.059242631044702676</v>
      </c>
      <c r="I29" s="26">
        <v>41940.5</v>
      </c>
    </row>
    <row r="30" spans="1:9" ht="12.75">
      <c r="A30" s="8" t="s">
        <v>131</v>
      </c>
      <c r="B30" s="29" t="s">
        <v>132</v>
      </c>
      <c r="C30" s="15">
        <v>0</v>
      </c>
      <c r="D30" s="43" t="s">
        <v>95</v>
      </c>
      <c r="E30" s="15">
        <v>0</v>
      </c>
      <c r="F30" s="43" t="s">
        <v>95</v>
      </c>
      <c r="G30" s="15">
        <v>0</v>
      </c>
      <c r="H30" s="43" t="s">
        <v>95</v>
      </c>
      <c r="I30" s="17">
        <v>0</v>
      </c>
    </row>
    <row r="31" spans="1:9" ht="12.75">
      <c r="A31" s="8" t="s">
        <v>133</v>
      </c>
      <c r="B31" s="29" t="s">
        <v>134</v>
      </c>
      <c r="C31" s="15">
        <v>9161</v>
      </c>
      <c r="D31" s="16">
        <v>0.014081432158061347</v>
      </c>
      <c r="E31" s="15">
        <v>9290</v>
      </c>
      <c r="F31" s="16">
        <v>0.5872840473627556</v>
      </c>
      <c r="G31" s="15">
        <v>14745.8688</v>
      </c>
      <c r="H31" s="16">
        <v>-0.12287297714190976</v>
      </c>
      <c r="I31" s="17">
        <v>12934</v>
      </c>
    </row>
    <row r="32" spans="1:9" ht="12.75">
      <c r="A32" s="50" t="s">
        <v>135</v>
      </c>
      <c r="B32" s="51" t="s">
        <v>136</v>
      </c>
      <c r="C32" s="24">
        <v>9161</v>
      </c>
      <c r="D32" s="53">
        <v>0.014081432158061347</v>
      </c>
      <c r="E32" s="24">
        <v>9290</v>
      </c>
      <c r="F32" s="53">
        <v>0.5872840473627556</v>
      </c>
      <c r="G32" s="24">
        <v>14745.8688</v>
      </c>
      <c r="H32" s="53">
        <v>-0.12287297714190976</v>
      </c>
      <c r="I32" s="26">
        <v>12934</v>
      </c>
    </row>
    <row r="33" spans="1:9" ht="12.75">
      <c r="A33" s="36" t="s">
        <v>137</v>
      </c>
      <c r="B33" s="37" t="s">
        <v>15</v>
      </c>
      <c r="C33" s="38">
        <v>22121</v>
      </c>
      <c r="D33" s="39">
        <v>0.3749604448261833</v>
      </c>
      <c r="E33" s="38">
        <v>30415.5</v>
      </c>
      <c r="F33" s="39">
        <v>-0.019060529992931275</v>
      </c>
      <c r="G33" s="38">
        <v>29835.76445</v>
      </c>
      <c r="H33" s="39">
        <v>-0.027794308786346474</v>
      </c>
      <c r="I33" s="40">
        <v>29006.5</v>
      </c>
    </row>
    <row r="34" spans="1:9" ht="12.75">
      <c r="A34" s="113" t="s">
        <v>2</v>
      </c>
      <c r="B34" s="29" t="s">
        <v>138</v>
      </c>
      <c r="C34" s="15">
        <v>9728</v>
      </c>
      <c r="D34" s="16">
        <v>-0.4083264802631531</v>
      </c>
      <c r="E34" s="15">
        <v>5755.800000000047</v>
      </c>
      <c r="F34" s="16">
        <v>-0.6434242451092643</v>
      </c>
      <c r="G34" s="15">
        <v>2052.378730000113</v>
      </c>
      <c r="H34" s="16">
        <v>-10.847354050486976</v>
      </c>
      <c r="I34" s="17">
        <v>-20210.49999999993</v>
      </c>
    </row>
    <row r="35" spans="1:9" ht="12.75">
      <c r="A35" s="113" t="s">
        <v>2</v>
      </c>
      <c r="B35" s="29" t="s">
        <v>139</v>
      </c>
      <c r="C35" s="15">
        <v>-12393</v>
      </c>
      <c r="D35" s="16">
        <v>0.9898087630113774</v>
      </c>
      <c r="E35" s="15">
        <v>-24659.7</v>
      </c>
      <c r="F35" s="16">
        <v>0.12667168375932736</v>
      </c>
      <c r="G35" s="15">
        <v>-27783.385719999886</v>
      </c>
      <c r="H35" s="16">
        <v>0.7714543683051214</v>
      </c>
      <c r="I35" s="17">
        <v>-49216.99999999993</v>
      </c>
    </row>
    <row r="36" spans="1:9" ht="12.75">
      <c r="A36" s="123" t="s">
        <v>2</v>
      </c>
      <c r="B36" s="31" t="s">
        <v>140</v>
      </c>
      <c r="C36" s="20">
        <v>617400</v>
      </c>
      <c r="D36" s="111">
        <v>0.04304049238743109</v>
      </c>
      <c r="E36" s="20">
        <v>643973.2</v>
      </c>
      <c r="F36" s="111">
        <v>0.009291183748019141</v>
      </c>
      <c r="G36" s="20">
        <v>649956.4733299998</v>
      </c>
      <c r="H36" s="111">
        <v>-0.006152370957261931</v>
      </c>
      <c r="I36" s="21">
        <v>645957.7</v>
      </c>
    </row>
    <row r="37" spans="1:9" ht="12.75">
      <c r="A37" s="123">
        <v>0</v>
      </c>
      <c r="B37" s="31" t="s">
        <v>19</v>
      </c>
      <c r="C37" s="64">
        <v>0.43976312101622894</v>
      </c>
      <c r="D37" s="124">
        <v>0</v>
      </c>
      <c r="E37" s="41">
        <v>0.18923903930561872</v>
      </c>
      <c r="F37" s="124">
        <v>0</v>
      </c>
      <c r="G37" s="41">
        <v>0.06878921213631291</v>
      </c>
      <c r="H37" s="124">
        <v>0</v>
      </c>
      <c r="I37" s="42" t="s">
        <v>54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76</v>
      </c>
      <c r="B1" s="6" t="s">
        <v>21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53</v>
      </c>
    </row>
    <row r="4" spans="1:9" ht="12.75">
      <c r="A4" s="5" t="s">
        <v>81</v>
      </c>
      <c r="B4" s="9" t="s">
        <v>82</v>
      </c>
      <c r="C4" s="10">
        <v>72831.4</v>
      </c>
      <c r="D4" s="11">
        <v>0.03937450055882506</v>
      </c>
      <c r="E4" s="10">
        <v>75699.1</v>
      </c>
      <c r="F4" s="11">
        <v>-0.012511377281896427</v>
      </c>
      <c r="G4" s="10">
        <v>74752</v>
      </c>
      <c r="H4" s="11">
        <v>0.03372618792808227</v>
      </c>
      <c r="I4" s="12">
        <v>77273.1</v>
      </c>
    </row>
    <row r="5" spans="1:9" ht="12.75">
      <c r="A5" s="13" t="s">
        <v>83</v>
      </c>
      <c r="B5" s="14" t="s">
        <v>84</v>
      </c>
      <c r="C5" s="15">
        <v>34738.7</v>
      </c>
      <c r="D5" s="16">
        <v>0.031581492686830706</v>
      </c>
      <c r="E5" s="15">
        <v>35835.8</v>
      </c>
      <c r="F5" s="16">
        <v>0.013958108930175886</v>
      </c>
      <c r="G5" s="15">
        <v>36336</v>
      </c>
      <c r="H5" s="16">
        <v>0.06457782915015411</v>
      </c>
      <c r="I5" s="17">
        <v>38682.5</v>
      </c>
    </row>
    <row r="6" spans="1:9" ht="12.75">
      <c r="A6" s="13" t="s">
        <v>85</v>
      </c>
      <c r="B6" s="14" t="s">
        <v>86</v>
      </c>
      <c r="C6" s="15">
        <v>5247.2</v>
      </c>
      <c r="D6" s="16">
        <v>0.00013340448239057367</v>
      </c>
      <c r="E6" s="15">
        <v>5247.9</v>
      </c>
      <c r="F6" s="16">
        <v>0.0789077535776216</v>
      </c>
      <c r="G6" s="15">
        <v>5662</v>
      </c>
      <c r="H6" s="16">
        <v>-0.14318262098198514</v>
      </c>
      <c r="I6" s="17">
        <v>4851.3</v>
      </c>
    </row>
    <row r="7" spans="1:9" ht="12.75">
      <c r="A7" s="13" t="s">
        <v>87</v>
      </c>
      <c r="B7" s="14" t="s">
        <v>88</v>
      </c>
      <c r="C7" s="15">
        <v>823</v>
      </c>
      <c r="D7" s="16">
        <v>-0.22235722964763063</v>
      </c>
      <c r="E7" s="15">
        <v>640</v>
      </c>
      <c r="F7" s="16">
        <v>-0.04375</v>
      </c>
      <c r="G7" s="15">
        <v>612</v>
      </c>
      <c r="H7" s="16">
        <v>0.22712418300653595</v>
      </c>
      <c r="I7" s="17">
        <v>751</v>
      </c>
    </row>
    <row r="8" spans="1:9" ht="12.75">
      <c r="A8" s="13" t="s">
        <v>89</v>
      </c>
      <c r="B8" s="14" t="s">
        <v>90</v>
      </c>
      <c r="C8" s="15">
        <v>0</v>
      </c>
      <c r="D8" s="43" t="s">
        <v>95</v>
      </c>
      <c r="E8" s="15">
        <v>0</v>
      </c>
      <c r="F8" s="43" t="s">
        <v>95</v>
      </c>
      <c r="G8" s="15">
        <v>266</v>
      </c>
      <c r="H8" s="16">
        <v>-0.2161654135338346</v>
      </c>
      <c r="I8" s="17">
        <v>208.5</v>
      </c>
    </row>
    <row r="9" spans="1:9" ht="12.75">
      <c r="A9" s="13" t="s">
        <v>91</v>
      </c>
      <c r="B9" s="14" t="s">
        <v>92</v>
      </c>
      <c r="C9" s="15">
        <v>28536.4</v>
      </c>
      <c r="D9" s="16">
        <v>0.10076253486774778</v>
      </c>
      <c r="E9" s="15">
        <v>31411.8</v>
      </c>
      <c r="F9" s="16">
        <v>-0.001776402498424136</v>
      </c>
      <c r="G9" s="15">
        <v>31356</v>
      </c>
      <c r="H9" s="16">
        <v>-0.011500191350937574</v>
      </c>
      <c r="I9" s="17">
        <v>30995.4</v>
      </c>
    </row>
    <row r="10" spans="1:9" ht="12.75">
      <c r="A10" s="13" t="s">
        <v>93</v>
      </c>
      <c r="B10" s="14" t="s">
        <v>94</v>
      </c>
      <c r="C10" s="15">
        <v>251151.5</v>
      </c>
      <c r="D10" s="16">
        <v>0.024229200303402573</v>
      </c>
      <c r="E10" s="15">
        <v>257236.7</v>
      </c>
      <c r="F10" s="16">
        <v>0.02458552764827098</v>
      </c>
      <c r="G10" s="15">
        <v>263561</v>
      </c>
      <c r="H10" s="16">
        <v>0.016039171197559533</v>
      </c>
      <c r="I10" s="17">
        <v>267788.3</v>
      </c>
    </row>
    <row r="11" spans="1:9" ht="12.75">
      <c r="A11" s="13" t="s">
        <v>96</v>
      </c>
      <c r="B11" s="14" t="s">
        <v>97</v>
      </c>
      <c r="C11" s="15">
        <v>894.9</v>
      </c>
      <c r="D11" s="16">
        <v>-0.7181808023242822</v>
      </c>
      <c r="E11" s="15">
        <v>252.2</v>
      </c>
      <c r="F11" s="16">
        <v>0.2688342585249802</v>
      </c>
      <c r="G11" s="15">
        <v>320</v>
      </c>
      <c r="H11" s="16">
        <v>0.02375000000000007</v>
      </c>
      <c r="I11" s="17">
        <v>327.6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42672.8</v>
      </c>
      <c r="D13" s="43">
        <v>0.013502746480193404</v>
      </c>
      <c r="E13" s="20">
        <v>43249</v>
      </c>
      <c r="F13" s="43">
        <v>-0.006335406598996509</v>
      </c>
      <c r="G13" s="20">
        <v>42975</v>
      </c>
      <c r="H13" s="43">
        <v>-0.04068179173938343</v>
      </c>
      <c r="I13" s="21">
        <v>41226.7</v>
      </c>
    </row>
    <row r="14" spans="1:9" ht="12.75">
      <c r="A14" s="22" t="s">
        <v>101</v>
      </c>
      <c r="B14" s="23" t="s">
        <v>102</v>
      </c>
      <c r="C14" s="24">
        <v>431648.7</v>
      </c>
      <c r="D14" s="25">
        <v>0.029366241575614533</v>
      </c>
      <c r="E14" s="24">
        <v>444324.6</v>
      </c>
      <c r="F14" s="25">
        <v>0.013173702288822234</v>
      </c>
      <c r="G14" s="24">
        <v>450178</v>
      </c>
      <c r="H14" s="25">
        <v>0.01571622780322445</v>
      </c>
      <c r="I14" s="26">
        <v>457253.1</v>
      </c>
    </row>
    <row r="15" spans="1:9" ht="12.75">
      <c r="A15" s="27" t="s">
        <v>103</v>
      </c>
      <c r="B15" s="28" t="s">
        <v>104</v>
      </c>
      <c r="C15" s="10">
        <v>122602.7</v>
      </c>
      <c r="D15" s="16">
        <v>-0.03378963106032736</v>
      </c>
      <c r="E15" s="10">
        <v>118460</v>
      </c>
      <c r="F15" s="16">
        <v>0.07480162080027013</v>
      </c>
      <c r="G15" s="10">
        <v>127321</v>
      </c>
      <c r="H15" s="16">
        <v>0.02104130504787113</v>
      </c>
      <c r="I15" s="12">
        <v>130000</v>
      </c>
    </row>
    <row r="16" spans="1:9" ht="12.75">
      <c r="A16" s="8" t="s">
        <v>105</v>
      </c>
      <c r="B16" s="29" t="s">
        <v>106</v>
      </c>
      <c r="C16" s="15">
        <v>23349.3</v>
      </c>
      <c r="D16" s="16">
        <v>-0.07663184763568927</v>
      </c>
      <c r="E16" s="15">
        <v>21560</v>
      </c>
      <c r="F16" s="16">
        <v>0.025788497217068645</v>
      </c>
      <c r="G16" s="15">
        <v>22116</v>
      </c>
      <c r="H16" s="16">
        <v>0.05670103092783505</v>
      </c>
      <c r="I16" s="17">
        <v>23370</v>
      </c>
    </row>
    <row r="17" spans="1:9" ht="12.75">
      <c r="A17" s="8" t="s">
        <v>107</v>
      </c>
      <c r="B17" s="29" t="s">
        <v>108</v>
      </c>
      <c r="C17" s="15">
        <v>9612.2</v>
      </c>
      <c r="D17" s="16">
        <v>-0.018372484967021114</v>
      </c>
      <c r="E17" s="15">
        <v>9435.6</v>
      </c>
      <c r="F17" s="16">
        <v>-0.027088897367417052</v>
      </c>
      <c r="G17" s="15">
        <v>9180</v>
      </c>
      <c r="H17" s="16">
        <v>0.8755119825708062</v>
      </c>
      <c r="I17" s="17">
        <v>17217.2</v>
      </c>
    </row>
    <row r="18" spans="1:9" ht="12.75">
      <c r="A18" s="8" t="s">
        <v>109</v>
      </c>
      <c r="B18" s="29" t="s">
        <v>110</v>
      </c>
      <c r="C18" s="15">
        <v>37001.7</v>
      </c>
      <c r="D18" s="16">
        <v>-0.06826713367223669</v>
      </c>
      <c r="E18" s="15">
        <v>34475.7</v>
      </c>
      <c r="F18" s="16">
        <v>0.051030145870859855</v>
      </c>
      <c r="G18" s="15">
        <v>36235</v>
      </c>
      <c r="H18" s="16">
        <v>-0.3223237201600663</v>
      </c>
      <c r="I18" s="17">
        <v>24555.6</v>
      </c>
    </row>
    <row r="19" spans="1:9" ht="12.75">
      <c r="A19" s="8" t="s">
        <v>111</v>
      </c>
      <c r="B19" s="29" t="s">
        <v>112</v>
      </c>
      <c r="C19" s="15">
        <v>198902.3</v>
      </c>
      <c r="D19" s="16">
        <v>0.016462353627886773</v>
      </c>
      <c r="E19" s="15">
        <v>202176.7</v>
      </c>
      <c r="F19" s="16">
        <v>0.015037835714995784</v>
      </c>
      <c r="G19" s="15">
        <v>205217</v>
      </c>
      <c r="H19" s="16">
        <v>-0.013654326883250441</v>
      </c>
      <c r="I19" s="17">
        <v>202414.9</v>
      </c>
    </row>
    <row r="20" spans="1:9" ht="12.75">
      <c r="A20" s="58" t="s">
        <v>113</v>
      </c>
      <c r="B20" s="29" t="s">
        <v>114</v>
      </c>
      <c r="C20" s="15">
        <v>2136.3</v>
      </c>
      <c r="D20" s="16">
        <v>0.3938117305621868</v>
      </c>
      <c r="E20" s="15">
        <v>2977.6</v>
      </c>
      <c r="F20" s="16">
        <v>-0.3998522299838796</v>
      </c>
      <c r="G20" s="15">
        <v>1787</v>
      </c>
      <c r="H20" s="16">
        <v>1.950363738108562</v>
      </c>
      <c r="I20" s="17">
        <v>5272.3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42672.9</v>
      </c>
      <c r="D22" s="16">
        <v>0.013500371430111348</v>
      </c>
      <c r="E22" s="20">
        <v>43249</v>
      </c>
      <c r="F22" s="16">
        <v>-0.006335406598996509</v>
      </c>
      <c r="G22" s="20">
        <v>42975</v>
      </c>
      <c r="H22" s="16">
        <v>-0.04068179173938343</v>
      </c>
      <c r="I22" s="21">
        <v>41226.7</v>
      </c>
    </row>
    <row r="23" spans="1:9" ht="12.75">
      <c r="A23" s="50" t="s">
        <v>118</v>
      </c>
      <c r="B23" s="51" t="s">
        <v>119</v>
      </c>
      <c r="C23" s="24">
        <v>436277.4</v>
      </c>
      <c r="D23" s="52">
        <v>-0.009037369343449939</v>
      </c>
      <c r="E23" s="24">
        <v>432334.6</v>
      </c>
      <c r="F23" s="52">
        <v>0.028904464273736184</v>
      </c>
      <c r="G23" s="24">
        <v>444831</v>
      </c>
      <c r="H23" s="53">
        <v>-0.0017406610600430015</v>
      </c>
      <c r="I23" s="26">
        <v>444056.7</v>
      </c>
    </row>
    <row r="24" spans="1:9" ht="12.75">
      <c r="A24" s="49" t="s">
        <v>120</v>
      </c>
      <c r="B24" s="32" t="s">
        <v>121</v>
      </c>
      <c r="C24" s="33">
        <v>4628.699999999953</v>
      </c>
      <c r="D24" s="118">
        <v>0</v>
      </c>
      <c r="E24" s="33">
        <v>-11990</v>
      </c>
      <c r="F24" s="118">
        <v>0</v>
      </c>
      <c r="G24" s="34">
        <v>-5347</v>
      </c>
      <c r="H24" s="119">
        <v>0</v>
      </c>
      <c r="I24" s="35">
        <v>-13196.4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39886</v>
      </c>
      <c r="D26" s="16">
        <v>0.3112620969763827</v>
      </c>
      <c r="E26" s="15">
        <v>52301</v>
      </c>
      <c r="F26" s="16">
        <v>0.12586757423376227</v>
      </c>
      <c r="G26" s="15">
        <v>58884</v>
      </c>
      <c r="H26" s="16">
        <v>-0.2233883567692412</v>
      </c>
      <c r="I26" s="17">
        <v>45730</v>
      </c>
    </row>
    <row r="27" spans="1:9" ht="12.75">
      <c r="A27" s="58" t="s">
        <v>125</v>
      </c>
      <c r="B27" s="29" t="s">
        <v>126</v>
      </c>
      <c r="C27" s="15">
        <v>241.5</v>
      </c>
      <c r="D27" s="16">
        <v>-0.5031055900621118</v>
      </c>
      <c r="E27" s="15">
        <v>120</v>
      </c>
      <c r="F27" s="16">
        <v>18.266666666666666</v>
      </c>
      <c r="G27" s="15">
        <v>2312</v>
      </c>
      <c r="H27" s="16">
        <v>-0.9394463667820069</v>
      </c>
      <c r="I27" s="17">
        <v>140</v>
      </c>
    </row>
    <row r="28" spans="1:9" ht="12.75">
      <c r="A28" s="8" t="s">
        <v>127</v>
      </c>
      <c r="B28" s="29" t="s">
        <v>128</v>
      </c>
      <c r="C28" s="15">
        <v>5301.6</v>
      </c>
      <c r="D28" s="16">
        <v>-0.04604270408933159</v>
      </c>
      <c r="E28" s="15">
        <v>5057.5</v>
      </c>
      <c r="F28" s="16">
        <v>0.1296094908551656</v>
      </c>
      <c r="G28" s="15">
        <v>5713</v>
      </c>
      <c r="H28" s="16">
        <v>0.044985121652371785</v>
      </c>
      <c r="I28" s="17">
        <v>5970</v>
      </c>
    </row>
    <row r="29" spans="1:9" ht="12.75">
      <c r="A29" s="50" t="s">
        <v>129</v>
      </c>
      <c r="B29" s="51" t="s">
        <v>130</v>
      </c>
      <c r="C29" s="24">
        <v>45429.1</v>
      </c>
      <c r="D29" s="53">
        <v>0.26523527870902136</v>
      </c>
      <c r="E29" s="24">
        <v>57478.5</v>
      </c>
      <c r="F29" s="53">
        <v>0.1640700435815131</v>
      </c>
      <c r="G29" s="24">
        <v>66909</v>
      </c>
      <c r="H29" s="53">
        <v>-0.22521633860915571</v>
      </c>
      <c r="I29" s="26">
        <v>51840</v>
      </c>
    </row>
    <row r="30" spans="1:9" ht="12.75">
      <c r="A30" s="8" t="s">
        <v>131</v>
      </c>
      <c r="B30" s="29" t="s">
        <v>132</v>
      </c>
      <c r="C30" s="15">
        <v>1198</v>
      </c>
      <c r="D30" s="16">
        <v>-0.67779632721202</v>
      </c>
      <c r="E30" s="15">
        <v>386</v>
      </c>
      <c r="F30" s="16">
        <v>-0.02849740932642487</v>
      </c>
      <c r="G30" s="15">
        <v>375</v>
      </c>
      <c r="H30" s="16">
        <v>0.5093333333333333</v>
      </c>
      <c r="I30" s="17">
        <v>566</v>
      </c>
    </row>
    <row r="31" spans="1:9" ht="12.75">
      <c r="A31" s="8" t="s">
        <v>133</v>
      </c>
      <c r="B31" s="29" t="s">
        <v>134</v>
      </c>
      <c r="C31" s="15">
        <v>9311.5</v>
      </c>
      <c r="D31" s="16">
        <v>-0.2347097674918112</v>
      </c>
      <c r="E31" s="15">
        <v>7126</v>
      </c>
      <c r="F31" s="16">
        <v>0.8339882121807466</v>
      </c>
      <c r="G31" s="15">
        <v>13069</v>
      </c>
      <c r="H31" s="16">
        <v>-0.35274313260387175</v>
      </c>
      <c r="I31" s="17">
        <v>8459</v>
      </c>
    </row>
    <row r="32" spans="1:9" ht="12.75">
      <c r="A32" s="50" t="s">
        <v>135</v>
      </c>
      <c r="B32" s="51" t="s">
        <v>136</v>
      </c>
      <c r="C32" s="24">
        <v>10509.5</v>
      </c>
      <c r="D32" s="53">
        <v>-0.2852181359722156</v>
      </c>
      <c r="E32" s="24">
        <v>7512</v>
      </c>
      <c r="F32" s="53">
        <v>0.7896698615548455</v>
      </c>
      <c r="G32" s="24">
        <v>13444</v>
      </c>
      <c r="H32" s="53">
        <v>-0.3286968164236834</v>
      </c>
      <c r="I32" s="26">
        <v>9025</v>
      </c>
    </row>
    <row r="33" spans="1:9" ht="12.75">
      <c r="A33" s="36" t="s">
        <v>137</v>
      </c>
      <c r="B33" s="37" t="s">
        <v>15</v>
      </c>
      <c r="C33" s="38">
        <v>34919.6</v>
      </c>
      <c r="D33" s="39">
        <v>0.4309012703467394</v>
      </c>
      <c r="E33" s="38">
        <v>49966.5</v>
      </c>
      <c r="F33" s="39">
        <v>0.0700169113305915</v>
      </c>
      <c r="G33" s="38">
        <v>53465</v>
      </c>
      <c r="H33" s="39">
        <v>-0.19919573552791545</v>
      </c>
      <c r="I33" s="40">
        <v>42815</v>
      </c>
    </row>
    <row r="34" spans="1:9" ht="12.75">
      <c r="A34" s="113" t="s">
        <v>2</v>
      </c>
      <c r="B34" s="29" t="s">
        <v>138</v>
      </c>
      <c r="C34" s="15">
        <v>33165.1</v>
      </c>
      <c r="D34" s="16">
        <v>-0.41439042849260216</v>
      </c>
      <c r="E34" s="15">
        <v>19421.8</v>
      </c>
      <c r="F34" s="16">
        <v>0.33916526789483986</v>
      </c>
      <c r="G34" s="15">
        <v>26009</v>
      </c>
      <c r="H34" s="16">
        <v>-0.3156599638586643</v>
      </c>
      <c r="I34" s="17">
        <v>17799</v>
      </c>
    </row>
    <row r="35" spans="1:9" ht="12.75">
      <c r="A35" s="113" t="s">
        <v>2</v>
      </c>
      <c r="B35" s="29" t="s">
        <v>139</v>
      </c>
      <c r="C35" s="15">
        <v>-1754.5000000000437</v>
      </c>
      <c r="D35" s="16">
        <v>16.40934739241906</v>
      </c>
      <c r="E35" s="15">
        <v>-30544.7</v>
      </c>
      <c r="F35" s="16">
        <v>-0.10112065268278951</v>
      </c>
      <c r="G35" s="15">
        <v>-27456</v>
      </c>
      <c r="H35" s="16">
        <v>-0.08886946386946387</v>
      </c>
      <c r="I35" s="17">
        <v>-25016</v>
      </c>
    </row>
    <row r="36" spans="1:9" ht="12.75">
      <c r="A36" s="123" t="s">
        <v>2</v>
      </c>
      <c r="B36" s="31" t="s">
        <v>140</v>
      </c>
      <c r="C36" s="20">
        <v>404973.7</v>
      </c>
      <c r="D36" s="111">
        <v>0.05411808223595746</v>
      </c>
      <c r="E36" s="20">
        <v>426890.1</v>
      </c>
      <c r="F36" s="111">
        <v>0.03579352156444955</v>
      </c>
      <c r="G36" s="20">
        <v>442170</v>
      </c>
      <c r="H36" s="111">
        <v>-0.013196508130357049</v>
      </c>
      <c r="I36" s="21">
        <v>436334.9</v>
      </c>
    </row>
    <row r="37" spans="1:9" ht="12.75">
      <c r="A37" s="123">
        <v>0</v>
      </c>
      <c r="B37" s="31" t="s">
        <v>19</v>
      </c>
      <c r="C37" s="64">
        <v>0.9497560109508687</v>
      </c>
      <c r="D37" s="124">
        <v>0</v>
      </c>
      <c r="E37" s="41">
        <v>0.3886964266058259</v>
      </c>
      <c r="F37" s="124">
        <v>0</v>
      </c>
      <c r="G37" s="41">
        <v>0.48646778266155427</v>
      </c>
      <c r="H37" s="124">
        <v>0</v>
      </c>
      <c r="I37" s="42">
        <v>0.4157187901436421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76</v>
      </c>
      <c r="B1" s="6" t="s">
        <v>22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>
        <v>0</v>
      </c>
      <c r="B2" s="4">
        <v>0</v>
      </c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>
        <v>0</v>
      </c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>
        <v>0</v>
      </c>
    </row>
    <row r="4" spans="1:9" ht="12.75">
      <c r="A4" s="5" t="s">
        <v>81</v>
      </c>
      <c r="B4" s="9" t="s">
        <v>82</v>
      </c>
      <c r="C4" s="10">
        <v>20834</v>
      </c>
      <c r="D4" s="11">
        <v>0.04718249016031487</v>
      </c>
      <c r="E4" s="10">
        <v>21817</v>
      </c>
      <c r="F4" s="11">
        <v>-0.08132648851812803</v>
      </c>
      <c r="G4" s="10">
        <v>20042.7</v>
      </c>
      <c r="H4" s="11">
        <v>0.047912706371895965</v>
      </c>
      <c r="I4" s="12">
        <v>21003</v>
      </c>
    </row>
    <row r="5" spans="1:9" ht="12.75">
      <c r="A5" s="13" t="s">
        <v>83</v>
      </c>
      <c r="B5" s="14" t="s">
        <v>84</v>
      </c>
      <c r="C5" s="15">
        <v>10888</v>
      </c>
      <c r="D5" s="16">
        <v>0.08614988978692138</v>
      </c>
      <c r="E5" s="15">
        <v>11826</v>
      </c>
      <c r="F5" s="16">
        <v>-0.12416708946389308</v>
      </c>
      <c r="G5" s="15">
        <v>10357.6</v>
      </c>
      <c r="H5" s="16">
        <v>0.15316289487912255</v>
      </c>
      <c r="I5" s="17">
        <v>11944</v>
      </c>
    </row>
    <row r="6" spans="1:9" ht="12.75">
      <c r="A6" s="13" t="s">
        <v>85</v>
      </c>
      <c r="B6" s="14" t="s">
        <v>86</v>
      </c>
      <c r="C6" s="15">
        <v>1058</v>
      </c>
      <c r="D6" s="16">
        <v>0.10680529300567108</v>
      </c>
      <c r="E6" s="15">
        <v>1171</v>
      </c>
      <c r="F6" s="16">
        <v>-0.08138343296327921</v>
      </c>
      <c r="G6" s="15">
        <v>1075.7</v>
      </c>
      <c r="H6" s="16">
        <v>0.20851538533048242</v>
      </c>
      <c r="I6" s="17">
        <v>1300</v>
      </c>
    </row>
    <row r="7" spans="1:9" ht="12.75">
      <c r="A7" s="13" t="s">
        <v>87</v>
      </c>
      <c r="B7" s="14" t="s">
        <v>88</v>
      </c>
      <c r="C7" s="15">
        <v>100</v>
      </c>
      <c r="D7" s="16">
        <v>-0.7</v>
      </c>
      <c r="E7" s="15">
        <v>30</v>
      </c>
      <c r="F7" s="16">
        <v>-0.3366666666666667</v>
      </c>
      <c r="G7" s="15">
        <v>19.9</v>
      </c>
      <c r="H7" s="16">
        <v>2.3668341708542715</v>
      </c>
      <c r="I7" s="17">
        <v>67</v>
      </c>
    </row>
    <row r="8" spans="1:9" ht="12.75">
      <c r="A8" s="13" t="s">
        <v>89</v>
      </c>
      <c r="B8" s="14" t="s">
        <v>90</v>
      </c>
      <c r="C8" s="15">
        <v>60</v>
      </c>
      <c r="D8" s="16">
        <v>-1</v>
      </c>
      <c r="E8" s="15">
        <v>0</v>
      </c>
      <c r="F8" s="16" t="s">
        <v>95</v>
      </c>
      <c r="G8" s="15">
        <v>0</v>
      </c>
      <c r="H8" s="16" t="s">
        <v>95</v>
      </c>
      <c r="I8" s="17">
        <v>0</v>
      </c>
    </row>
    <row r="9" spans="1:9" ht="12.75">
      <c r="A9" s="13" t="s">
        <v>91</v>
      </c>
      <c r="B9" s="14" t="s">
        <v>92</v>
      </c>
      <c r="C9" s="15">
        <v>13991</v>
      </c>
      <c r="D9" s="16">
        <v>-0.8604102637409763</v>
      </c>
      <c r="E9" s="15">
        <v>1953</v>
      </c>
      <c r="F9" s="16">
        <v>2.770353302611367</v>
      </c>
      <c r="G9" s="15">
        <v>7363.5</v>
      </c>
      <c r="H9" s="16">
        <v>-0.7753785563930197</v>
      </c>
      <c r="I9" s="17">
        <v>1654</v>
      </c>
    </row>
    <row r="10" spans="1:9" ht="12.75">
      <c r="A10" s="13" t="s">
        <v>93</v>
      </c>
      <c r="B10" s="14" t="s">
        <v>94</v>
      </c>
      <c r="C10" s="15">
        <v>95421</v>
      </c>
      <c r="D10" s="16">
        <v>0.025906247052535605</v>
      </c>
      <c r="E10" s="15">
        <v>97893</v>
      </c>
      <c r="F10" s="16">
        <v>0.014375900217584536</v>
      </c>
      <c r="G10" s="15">
        <v>99300.3</v>
      </c>
      <c r="H10" s="16">
        <v>-0.0031450056042127052</v>
      </c>
      <c r="I10" s="17">
        <v>98988</v>
      </c>
    </row>
    <row r="11" spans="1:9" ht="12.75">
      <c r="A11" s="13" t="s">
        <v>96</v>
      </c>
      <c r="B11" s="14" t="s">
        <v>97</v>
      </c>
      <c r="C11" s="15">
        <v>995</v>
      </c>
      <c r="D11" s="16">
        <v>-0.09447236180904522</v>
      </c>
      <c r="E11" s="15">
        <v>901</v>
      </c>
      <c r="F11" s="16">
        <v>0.1458379578246394</v>
      </c>
      <c r="G11" s="15">
        <v>1032.4</v>
      </c>
      <c r="H11" s="16">
        <v>-0.21929484695854326</v>
      </c>
      <c r="I11" s="17">
        <v>806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7051</v>
      </c>
      <c r="D13" s="43">
        <v>0.02453552687562048</v>
      </c>
      <c r="E13" s="20">
        <v>7224</v>
      </c>
      <c r="F13" s="43">
        <v>-0.06198781838316725</v>
      </c>
      <c r="G13" s="20">
        <v>6776.2</v>
      </c>
      <c r="H13" s="43">
        <v>-0.00932676131164957</v>
      </c>
      <c r="I13" s="21">
        <v>6713</v>
      </c>
    </row>
    <row r="14" spans="1:9" ht="12.75">
      <c r="A14" s="22" t="s">
        <v>101</v>
      </c>
      <c r="B14" s="23" t="s">
        <v>102</v>
      </c>
      <c r="C14" s="24">
        <v>149340</v>
      </c>
      <c r="D14" s="25">
        <v>-0.051533413686888976</v>
      </c>
      <c r="E14" s="24">
        <v>141644</v>
      </c>
      <c r="F14" s="25">
        <v>0.022934963711840995</v>
      </c>
      <c r="G14" s="24">
        <v>144892.6</v>
      </c>
      <c r="H14" s="25">
        <v>-0.02565762502708907</v>
      </c>
      <c r="I14" s="26">
        <v>141175</v>
      </c>
    </row>
    <row r="15" spans="1:9" ht="12.75">
      <c r="A15" s="27" t="s">
        <v>103</v>
      </c>
      <c r="B15" s="28" t="s">
        <v>104</v>
      </c>
      <c r="C15" s="10">
        <v>35385</v>
      </c>
      <c r="D15" s="16">
        <v>-0.07474918750883143</v>
      </c>
      <c r="E15" s="10">
        <v>32740</v>
      </c>
      <c r="F15" s="16">
        <v>0.07073304825901047</v>
      </c>
      <c r="G15" s="10">
        <v>35055.8</v>
      </c>
      <c r="H15" s="16">
        <v>-0.045692866800928884</v>
      </c>
      <c r="I15" s="12">
        <v>33454</v>
      </c>
    </row>
    <row r="16" spans="1:9" ht="12.75">
      <c r="A16" s="8" t="s">
        <v>105</v>
      </c>
      <c r="B16" s="29" t="s">
        <v>106</v>
      </c>
      <c r="C16" s="15">
        <v>12481</v>
      </c>
      <c r="D16" s="16">
        <v>-0.4872205752744171</v>
      </c>
      <c r="E16" s="15">
        <v>6400</v>
      </c>
      <c r="F16" s="16">
        <v>0.7230625</v>
      </c>
      <c r="G16" s="15">
        <v>11027.6</v>
      </c>
      <c r="H16" s="16">
        <v>-0.4468424679894084</v>
      </c>
      <c r="I16" s="17">
        <v>6100</v>
      </c>
    </row>
    <row r="17" spans="1:9" ht="12.75">
      <c r="A17" s="8" t="s">
        <v>107</v>
      </c>
      <c r="B17" s="29" t="s">
        <v>108</v>
      </c>
      <c r="C17" s="15">
        <v>14560</v>
      </c>
      <c r="D17" s="16">
        <v>-0.013324175824175824</v>
      </c>
      <c r="E17" s="15">
        <v>14366</v>
      </c>
      <c r="F17" s="16">
        <v>0.04875400250591672</v>
      </c>
      <c r="G17" s="15">
        <v>15066.4</v>
      </c>
      <c r="H17" s="16">
        <v>-0.19688844050337173</v>
      </c>
      <c r="I17" s="17">
        <v>12100</v>
      </c>
    </row>
    <row r="18" spans="1:9" ht="12.75">
      <c r="A18" s="8" t="s">
        <v>109</v>
      </c>
      <c r="B18" s="29" t="s">
        <v>110</v>
      </c>
      <c r="C18" s="15">
        <v>14547</v>
      </c>
      <c r="D18" s="16">
        <v>-0.0723173162851447</v>
      </c>
      <c r="E18" s="15">
        <v>13495</v>
      </c>
      <c r="F18" s="16">
        <v>-0.05379770285290848</v>
      </c>
      <c r="G18" s="15">
        <v>12769</v>
      </c>
      <c r="H18" s="16">
        <v>-0.10008614613517111</v>
      </c>
      <c r="I18" s="17">
        <v>11491</v>
      </c>
    </row>
    <row r="19" spans="1:9" ht="12.75">
      <c r="A19" s="8" t="s">
        <v>111</v>
      </c>
      <c r="B19" s="29" t="s">
        <v>112</v>
      </c>
      <c r="C19" s="15">
        <v>64644</v>
      </c>
      <c r="D19" s="16">
        <v>-0.07725388280428191</v>
      </c>
      <c r="E19" s="15">
        <v>59650</v>
      </c>
      <c r="F19" s="16">
        <v>0.04836714165968145</v>
      </c>
      <c r="G19" s="15">
        <v>62535.1</v>
      </c>
      <c r="H19" s="16">
        <v>-0.038124189455201934</v>
      </c>
      <c r="I19" s="17">
        <v>60151</v>
      </c>
    </row>
    <row r="20" spans="1:9" ht="12.75">
      <c r="A20" s="58" t="s">
        <v>113</v>
      </c>
      <c r="B20" s="29" t="s">
        <v>114</v>
      </c>
      <c r="C20" s="15">
        <v>1567</v>
      </c>
      <c r="D20" s="16">
        <v>0.4269304403318443</v>
      </c>
      <c r="E20" s="15">
        <v>2236</v>
      </c>
      <c r="F20" s="16">
        <v>-0.05863148479427545</v>
      </c>
      <c r="G20" s="15">
        <v>2104.9</v>
      </c>
      <c r="H20" s="16">
        <v>0.05895767019810913</v>
      </c>
      <c r="I20" s="17">
        <v>2229</v>
      </c>
    </row>
    <row r="21" spans="1:9" ht="12.75">
      <c r="A21" s="141">
        <v>489</v>
      </c>
      <c r="B21" s="29" t="s">
        <v>115</v>
      </c>
      <c r="C21" s="15">
        <v>0</v>
      </c>
      <c r="D21" s="16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7051</v>
      </c>
      <c r="D22" s="16">
        <v>0.02453552687562048</v>
      </c>
      <c r="E22" s="20">
        <v>7224</v>
      </c>
      <c r="F22" s="16">
        <v>-0.06198781838316725</v>
      </c>
      <c r="G22" s="20">
        <v>6776.2</v>
      </c>
      <c r="H22" s="16">
        <v>-0.00932676131164957</v>
      </c>
      <c r="I22" s="21">
        <v>6713</v>
      </c>
    </row>
    <row r="23" spans="1:9" ht="12.75">
      <c r="A23" s="50" t="s">
        <v>118</v>
      </c>
      <c r="B23" s="51" t="s">
        <v>119</v>
      </c>
      <c r="C23" s="24">
        <v>150235</v>
      </c>
      <c r="D23" s="52">
        <v>-0.09401271341564882</v>
      </c>
      <c r="E23" s="24">
        <v>136111</v>
      </c>
      <c r="F23" s="52">
        <v>0.06776821858630089</v>
      </c>
      <c r="G23" s="24">
        <v>145335</v>
      </c>
      <c r="H23" s="53">
        <v>-0.09011593903739636</v>
      </c>
      <c r="I23" s="26">
        <v>132238</v>
      </c>
    </row>
    <row r="24" spans="1:9" ht="12.75">
      <c r="A24" s="49" t="s">
        <v>120</v>
      </c>
      <c r="B24" s="32" t="s">
        <v>121</v>
      </c>
      <c r="C24" s="33">
        <v>895</v>
      </c>
      <c r="D24" s="118">
        <v>0</v>
      </c>
      <c r="E24" s="33">
        <v>-5533</v>
      </c>
      <c r="F24" s="118">
        <v>0</v>
      </c>
      <c r="G24" s="34">
        <v>442.3999999999942</v>
      </c>
      <c r="H24" s="119">
        <v>0</v>
      </c>
      <c r="I24" s="35">
        <v>-8937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4314</v>
      </c>
      <c r="D26" s="16">
        <v>0.645804357904497</v>
      </c>
      <c r="E26" s="15">
        <v>7100</v>
      </c>
      <c r="F26" s="16">
        <v>0.2454084507042253</v>
      </c>
      <c r="G26" s="15">
        <v>8842.4</v>
      </c>
      <c r="H26" s="16">
        <v>-0.7150094996833439</v>
      </c>
      <c r="I26" s="17">
        <v>2520</v>
      </c>
    </row>
    <row r="27" spans="1:9" ht="12.75">
      <c r="A27" s="58" t="s">
        <v>125</v>
      </c>
      <c r="B27" s="29" t="s">
        <v>126</v>
      </c>
      <c r="C27" s="15">
        <v>0</v>
      </c>
      <c r="D27" s="16" t="s">
        <v>95</v>
      </c>
      <c r="E27" s="15">
        <v>0</v>
      </c>
      <c r="F27" s="16" t="s">
        <v>95</v>
      </c>
      <c r="G27" s="15">
        <v>0</v>
      </c>
      <c r="H27" s="16" t="s">
        <v>95</v>
      </c>
      <c r="I27" s="17">
        <v>0</v>
      </c>
    </row>
    <row r="28" spans="1:9" ht="12.75">
      <c r="A28" s="8" t="s">
        <v>127</v>
      </c>
      <c r="B28" s="29" t="s">
        <v>128</v>
      </c>
      <c r="C28" s="15">
        <v>2150</v>
      </c>
      <c r="D28" s="16">
        <v>0.4883720930232558</v>
      </c>
      <c r="E28" s="15">
        <v>3200</v>
      </c>
      <c r="F28" s="16">
        <v>0.14259375000000005</v>
      </c>
      <c r="G28" s="15">
        <v>3656.3</v>
      </c>
      <c r="H28" s="16">
        <v>0.9692038399474878</v>
      </c>
      <c r="I28" s="17">
        <v>7200</v>
      </c>
    </row>
    <row r="29" spans="1:9" ht="12.75">
      <c r="A29" s="50" t="s">
        <v>129</v>
      </c>
      <c r="B29" s="51" t="s">
        <v>130</v>
      </c>
      <c r="C29" s="24">
        <v>6464</v>
      </c>
      <c r="D29" s="53">
        <v>0.593440594059406</v>
      </c>
      <c r="E29" s="24">
        <v>10300</v>
      </c>
      <c r="F29" s="53">
        <v>0.2134660194174758</v>
      </c>
      <c r="G29" s="24">
        <v>12498.7</v>
      </c>
      <c r="H29" s="53">
        <v>-0.22231912118860367</v>
      </c>
      <c r="I29" s="26">
        <v>9720</v>
      </c>
    </row>
    <row r="30" spans="1:9" ht="12.75">
      <c r="A30" s="8" t="s">
        <v>131</v>
      </c>
      <c r="B30" s="29" t="s">
        <v>132</v>
      </c>
      <c r="C30" s="15">
        <v>0</v>
      </c>
      <c r="D30" s="16" t="s">
        <v>95</v>
      </c>
      <c r="E30" s="15">
        <v>0</v>
      </c>
      <c r="F30" s="16" t="s">
        <v>95</v>
      </c>
      <c r="G30" s="15">
        <v>0</v>
      </c>
      <c r="H30" s="16" t="s">
        <v>95</v>
      </c>
      <c r="I30" s="17">
        <v>0</v>
      </c>
    </row>
    <row r="31" spans="1:9" ht="12.75">
      <c r="A31" s="8" t="s">
        <v>133</v>
      </c>
      <c r="B31" s="29" t="s">
        <v>134</v>
      </c>
      <c r="C31" s="15">
        <v>1994</v>
      </c>
      <c r="D31" s="16">
        <v>0.17101303911735205</v>
      </c>
      <c r="E31" s="15">
        <v>2335</v>
      </c>
      <c r="F31" s="16">
        <v>0.3426980728051391</v>
      </c>
      <c r="G31" s="15">
        <v>3135.2</v>
      </c>
      <c r="H31" s="16">
        <v>-0.8883643786680275</v>
      </c>
      <c r="I31" s="17">
        <v>350</v>
      </c>
    </row>
    <row r="32" spans="1:9" ht="12.75">
      <c r="A32" s="50" t="s">
        <v>135</v>
      </c>
      <c r="B32" s="51" t="s">
        <v>136</v>
      </c>
      <c r="C32" s="24">
        <v>1994</v>
      </c>
      <c r="D32" s="53">
        <v>0.17101303911735205</v>
      </c>
      <c r="E32" s="24">
        <v>2335</v>
      </c>
      <c r="F32" s="53">
        <v>0.3426980728051391</v>
      </c>
      <c r="G32" s="24">
        <v>3135.2</v>
      </c>
      <c r="H32" s="53">
        <v>-0.8883643786680275</v>
      </c>
      <c r="I32" s="26">
        <v>350</v>
      </c>
    </row>
    <row r="33" spans="1:9" ht="12.75">
      <c r="A33" s="36" t="s">
        <v>137</v>
      </c>
      <c r="B33" s="37" t="s">
        <v>15</v>
      </c>
      <c r="C33" s="38">
        <v>4470</v>
      </c>
      <c r="D33" s="39">
        <v>0.7818791946308725</v>
      </c>
      <c r="E33" s="38">
        <v>7965</v>
      </c>
      <c r="F33" s="39">
        <v>0.1755806654111739</v>
      </c>
      <c r="G33" s="38">
        <v>9363.5</v>
      </c>
      <c r="H33" s="39">
        <v>0.0006941848667699044</v>
      </c>
      <c r="I33" s="40">
        <v>9370</v>
      </c>
    </row>
    <row r="34" spans="1:9" ht="12.75">
      <c r="A34" s="113" t="s">
        <v>2</v>
      </c>
      <c r="B34" s="29" t="s">
        <v>138</v>
      </c>
      <c r="C34" s="15">
        <v>14886</v>
      </c>
      <c r="D34" s="16">
        <v>-1.2404944242912803</v>
      </c>
      <c r="E34" s="15">
        <v>-3580</v>
      </c>
      <c r="F34" s="16">
        <v>-3.1804189944134063</v>
      </c>
      <c r="G34" s="15">
        <v>7805.899999999994</v>
      </c>
      <c r="H34" s="16">
        <v>-1.9330122087139223</v>
      </c>
      <c r="I34" s="17">
        <v>-7283</v>
      </c>
    </row>
    <row r="35" spans="1:9" ht="12.75">
      <c r="A35" s="113" t="s">
        <v>2</v>
      </c>
      <c r="B35" s="29" t="s">
        <v>139</v>
      </c>
      <c r="C35" s="15">
        <v>10416</v>
      </c>
      <c r="D35" s="16">
        <v>-2.108390937019969</v>
      </c>
      <c r="E35" s="15">
        <v>-11545</v>
      </c>
      <c r="F35" s="16">
        <v>-0.8650844521437847</v>
      </c>
      <c r="G35" s="15">
        <v>-1557.6000000000058</v>
      </c>
      <c r="H35" s="16">
        <v>9.691448382126309</v>
      </c>
      <c r="I35" s="17">
        <v>-16653</v>
      </c>
    </row>
    <row r="36" spans="1:9" ht="12.75">
      <c r="A36" s="123" t="s">
        <v>2</v>
      </c>
      <c r="B36" s="31" t="s">
        <v>140</v>
      </c>
      <c r="C36" s="20">
        <v>133707</v>
      </c>
      <c r="D36" s="111">
        <v>0.061021487281892495</v>
      </c>
      <c r="E36" s="20">
        <v>141866</v>
      </c>
      <c r="F36" s="111">
        <v>0.002489673353728248</v>
      </c>
      <c r="G36" s="20">
        <v>142219.2</v>
      </c>
      <c r="H36" s="111">
        <v>-0.0034960117902506243</v>
      </c>
      <c r="I36" s="21">
        <v>141722</v>
      </c>
    </row>
    <row r="37" spans="1:9" ht="12.75">
      <c r="A37" s="123">
        <v>0</v>
      </c>
      <c r="B37" s="31" t="s">
        <v>19</v>
      </c>
      <c r="C37" s="64">
        <v>3.330201342281879</v>
      </c>
      <c r="D37" s="124">
        <v>0</v>
      </c>
      <c r="E37" s="41" t="s">
        <v>54</v>
      </c>
      <c r="F37" s="124">
        <v>0</v>
      </c>
      <c r="G37" s="41">
        <v>0.8336519463875681</v>
      </c>
      <c r="H37" s="124">
        <v>0</v>
      </c>
      <c r="I37" s="42" t="s">
        <v>54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21" sqref="D21"/>
    </sheetView>
  </sheetViews>
  <sheetFormatPr defaultColWidth="11.421875" defaultRowHeight="12.75"/>
  <cols>
    <col min="1" max="1" width="11.57421875" style="0" bestFit="1" customWidth="1"/>
    <col min="2" max="2" width="43.00390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23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80</v>
      </c>
    </row>
    <row r="4" spans="1:9" ht="12.75">
      <c r="A4" s="5" t="s">
        <v>81</v>
      </c>
      <c r="B4" s="9" t="s">
        <v>82</v>
      </c>
      <c r="C4" s="10">
        <v>789586.8243</v>
      </c>
      <c r="D4" s="11">
        <v>0.0018367526602102629</v>
      </c>
      <c r="E4" s="10">
        <v>791037.1</v>
      </c>
      <c r="F4" s="11">
        <v>-0.0061564310574056605</v>
      </c>
      <c r="G4" s="10">
        <v>786167.1346299999</v>
      </c>
      <c r="H4" s="11">
        <v>-0.11307371004746607</v>
      </c>
      <c r="I4" s="12">
        <v>697272.3</v>
      </c>
    </row>
    <row r="5" spans="1:9" ht="12.75">
      <c r="A5" s="13" t="s">
        <v>83</v>
      </c>
      <c r="B5" s="14" t="s">
        <v>84</v>
      </c>
      <c r="C5" s="15">
        <v>483206.14149</v>
      </c>
      <c r="D5" s="16">
        <v>-0.028677908453874235</v>
      </c>
      <c r="E5" s="15">
        <v>469348.8</v>
      </c>
      <c r="F5" s="16">
        <v>-0.013178253316083835</v>
      </c>
      <c r="G5" s="15">
        <v>463163.60262</v>
      </c>
      <c r="H5" s="16">
        <v>-0.05212629507895083</v>
      </c>
      <c r="I5" s="17">
        <v>439020.6</v>
      </c>
    </row>
    <row r="6" spans="1:9" ht="12.75">
      <c r="A6" s="13" t="s">
        <v>85</v>
      </c>
      <c r="B6" s="14" t="s">
        <v>86</v>
      </c>
      <c r="C6" s="15">
        <v>58316.96171</v>
      </c>
      <c r="D6" s="16">
        <v>-0.05095535883328517</v>
      </c>
      <c r="E6" s="15">
        <v>55345.4</v>
      </c>
      <c r="F6" s="16">
        <v>0.1242477027901144</v>
      </c>
      <c r="G6" s="15">
        <v>62221.93881</v>
      </c>
      <c r="H6" s="16">
        <v>0.028138968722051676</v>
      </c>
      <c r="I6" s="17">
        <v>63972.8</v>
      </c>
    </row>
    <row r="7" spans="1:9" ht="12.75">
      <c r="A7" s="13" t="s">
        <v>87</v>
      </c>
      <c r="B7" s="14" t="s">
        <v>88</v>
      </c>
      <c r="C7" s="15">
        <v>22315.72282</v>
      </c>
      <c r="D7" s="16">
        <v>0.08790112674468145</v>
      </c>
      <c r="E7" s="15">
        <v>24277.3</v>
      </c>
      <c r="F7" s="16">
        <v>-0.06354075370819653</v>
      </c>
      <c r="G7" s="15">
        <v>22734.70206</v>
      </c>
      <c r="H7" s="16">
        <v>0.04651910270074591</v>
      </c>
      <c r="I7" s="17">
        <v>23792.3</v>
      </c>
    </row>
    <row r="8" spans="1:9" ht="12.75">
      <c r="A8" s="13" t="s">
        <v>89</v>
      </c>
      <c r="B8" s="14" t="s">
        <v>90</v>
      </c>
      <c r="C8" s="15">
        <v>22555.508280000002</v>
      </c>
      <c r="D8" s="16">
        <v>-0.25161074667655425</v>
      </c>
      <c r="E8" s="15">
        <v>16880.3</v>
      </c>
      <c r="F8" s="16">
        <v>1.992124574207805</v>
      </c>
      <c r="G8" s="15">
        <v>50507.960450000006</v>
      </c>
      <c r="H8" s="16">
        <v>-0.6110474502440536</v>
      </c>
      <c r="I8" s="17">
        <v>19645.2</v>
      </c>
    </row>
    <row r="9" spans="1:9" ht="12.75">
      <c r="A9" s="13" t="s">
        <v>91</v>
      </c>
      <c r="B9" s="14" t="s">
        <v>92</v>
      </c>
      <c r="C9" s="15">
        <v>85812.43433</v>
      </c>
      <c r="D9" s="16">
        <v>0.2000405396260711</v>
      </c>
      <c r="E9" s="15">
        <v>102978.4</v>
      </c>
      <c r="F9" s="16">
        <v>-0.05865046077624045</v>
      </c>
      <c r="G9" s="15">
        <v>96938.66939</v>
      </c>
      <c r="H9" s="16">
        <v>0.17779004723761868</v>
      </c>
      <c r="I9" s="17">
        <v>114173.4</v>
      </c>
    </row>
    <row r="10" spans="1:9" ht="12.75">
      <c r="A10" s="13" t="s">
        <v>93</v>
      </c>
      <c r="B10" s="14" t="s">
        <v>94</v>
      </c>
      <c r="C10" s="15">
        <v>2464619.0117800003</v>
      </c>
      <c r="D10" s="16">
        <v>0.03928188809599332</v>
      </c>
      <c r="E10" s="15">
        <v>2561433.9</v>
      </c>
      <c r="F10" s="16">
        <v>0.019350796056068344</v>
      </c>
      <c r="G10" s="15">
        <v>2610999.6850099997</v>
      </c>
      <c r="H10" s="16">
        <v>0.022638805867865913</v>
      </c>
      <c r="I10" s="17">
        <v>2670109.6</v>
      </c>
    </row>
    <row r="11" spans="1:9" ht="12.75">
      <c r="A11" s="13" t="s">
        <v>96</v>
      </c>
      <c r="B11" s="14" t="s">
        <v>97</v>
      </c>
      <c r="C11" s="15">
        <v>85118.56985</v>
      </c>
      <c r="D11" s="16">
        <v>-0.7350378414517029</v>
      </c>
      <c r="E11" s="15">
        <v>22553.2</v>
      </c>
      <c r="F11" s="16">
        <v>1.0644490036890548</v>
      </c>
      <c r="G11" s="15">
        <v>46559.931269999994</v>
      </c>
      <c r="H11" s="16">
        <v>-0.6341145801695681</v>
      </c>
      <c r="I11" s="17">
        <v>17035.6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377346.32672</v>
      </c>
      <c r="D13" s="43">
        <v>0.018540721837187423</v>
      </c>
      <c r="E13" s="20">
        <v>384342.6</v>
      </c>
      <c r="F13" s="43">
        <v>0.0011290019893710058</v>
      </c>
      <c r="G13" s="20">
        <v>384776.52356</v>
      </c>
      <c r="H13" s="43">
        <v>0.061501352060295084</v>
      </c>
      <c r="I13" s="21">
        <v>408440.8</v>
      </c>
    </row>
    <row r="14" spans="1:9" ht="12.75">
      <c r="A14" s="22" t="s">
        <v>101</v>
      </c>
      <c r="B14" s="23" t="s">
        <v>102</v>
      </c>
      <c r="C14" s="24">
        <v>4330560.53957</v>
      </c>
      <c r="D14" s="25">
        <v>0.009765724331427743</v>
      </c>
      <c r="E14" s="24">
        <v>4372851.6</v>
      </c>
      <c r="F14" s="25">
        <v>0.020352076203546576</v>
      </c>
      <c r="G14" s="24">
        <v>4461848.20899</v>
      </c>
      <c r="H14" s="25">
        <v>-0.016217138190449485</v>
      </c>
      <c r="I14" s="26">
        <v>4389489.8</v>
      </c>
    </row>
    <row r="15" spans="1:9" ht="12.75">
      <c r="A15" s="27" t="s">
        <v>103</v>
      </c>
      <c r="B15" s="28" t="s">
        <v>104</v>
      </c>
      <c r="C15" s="10">
        <v>1413492.16727</v>
      </c>
      <c r="D15" s="16">
        <v>0.052701270268709285</v>
      </c>
      <c r="E15" s="10">
        <v>1487985</v>
      </c>
      <c r="F15" s="16">
        <v>-0.033273612496093743</v>
      </c>
      <c r="G15" s="10">
        <v>1438474.36371</v>
      </c>
      <c r="H15" s="16">
        <v>0.09495312515526795</v>
      </c>
      <c r="I15" s="12">
        <v>1575062</v>
      </c>
    </row>
    <row r="16" spans="1:9" ht="12.75">
      <c r="A16" s="8" t="s">
        <v>105</v>
      </c>
      <c r="B16" s="29" t="s">
        <v>106</v>
      </c>
      <c r="C16" s="15">
        <v>183949.67585</v>
      </c>
      <c r="D16" s="16">
        <v>0.006824280304922322</v>
      </c>
      <c r="E16" s="15">
        <v>185205</v>
      </c>
      <c r="F16" s="16">
        <v>0.007779702437839141</v>
      </c>
      <c r="G16" s="15">
        <v>186645.83979</v>
      </c>
      <c r="H16" s="16">
        <v>0.008822378317420315</v>
      </c>
      <c r="I16" s="17">
        <v>188292.5</v>
      </c>
    </row>
    <row r="17" spans="1:9" ht="12.75">
      <c r="A17" s="8" t="s">
        <v>107</v>
      </c>
      <c r="B17" s="29" t="s">
        <v>108</v>
      </c>
      <c r="C17" s="15">
        <v>256586.15894</v>
      </c>
      <c r="D17" s="16">
        <v>-0.0441686293088401</v>
      </c>
      <c r="E17" s="15">
        <v>245253.1</v>
      </c>
      <c r="F17" s="16">
        <v>-0.01563349804752735</v>
      </c>
      <c r="G17" s="15">
        <v>241418.93613999998</v>
      </c>
      <c r="H17" s="16">
        <v>-0.4169831818065106</v>
      </c>
      <c r="I17" s="17">
        <v>140751.3</v>
      </c>
    </row>
    <row r="18" spans="1:9" ht="12.75">
      <c r="A18" s="8" t="s">
        <v>109</v>
      </c>
      <c r="B18" s="29" t="s">
        <v>110</v>
      </c>
      <c r="C18" s="15">
        <v>414237.7045</v>
      </c>
      <c r="D18" s="16">
        <v>-0.1414050528565537</v>
      </c>
      <c r="E18" s="15">
        <v>355662.4</v>
      </c>
      <c r="F18" s="16">
        <v>0.10700665608734587</v>
      </c>
      <c r="G18" s="15">
        <v>393720.64412000007</v>
      </c>
      <c r="H18" s="16">
        <v>-0.22468886364271362</v>
      </c>
      <c r="I18" s="17">
        <v>305256</v>
      </c>
    </row>
    <row r="19" spans="1:9" ht="12.75">
      <c r="A19" s="8" t="s">
        <v>111</v>
      </c>
      <c r="B19" s="29" t="s">
        <v>112</v>
      </c>
      <c r="C19" s="15">
        <v>1464773.27655</v>
      </c>
      <c r="D19" s="16">
        <v>0.03073439703653903</v>
      </c>
      <c r="E19" s="15">
        <v>1509792.2</v>
      </c>
      <c r="F19" s="16">
        <v>0.009501013947482302</v>
      </c>
      <c r="G19" s="15">
        <v>1524136.75675</v>
      </c>
      <c r="H19" s="16">
        <v>-0.008289910137028716</v>
      </c>
      <c r="I19" s="17">
        <v>1511501.8</v>
      </c>
    </row>
    <row r="20" spans="1:9" ht="12.75">
      <c r="A20" s="58" t="s">
        <v>113</v>
      </c>
      <c r="B20" s="29" t="s">
        <v>114</v>
      </c>
      <c r="C20" s="15">
        <v>284915.31763999996</v>
      </c>
      <c r="D20" s="16">
        <v>-0.36114737000561353</v>
      </c>
      <c r="E20" s="15">
        <v>182018.9</v>
      </c>
      <c r="F20" s="16">
        <v>0.2516713317682945</v>
      </c>
      <c r="G20" s="15">
        <v>227827.83897</v>
      </c>
      <c r="H20" s="16">
        <v>0.017321680475227832</v>
      </c>
      <c r="I20" s="17">
        <v>231774.2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377346.32672</v>
      </c>
      <c r="D22" s="16">
        <v>0.018540721837187423</v>
      </c>
      <c r="E22" s="20">
        <v>384342.6</v>
      </c>
      <c r="F22" s="16">
        <v>0.0011291486553924297</v>
      </c>
      <c r="G22" s="20">
        <v>384776.57993</v>
      </c>
      <c r="H22" s="16">
        <v>0.06150119654970961</v>
      </c>
      <c r="I22" s="21">
        <v>408440.8</v>
      </c>
    </row>
    <row r="23" spans="1:9" ht="12.75">
      <c r="A23" s="50" t="s">
        <v>118</v>
      </c>
      <c r="B23" s="51" t="s">
        <v>119</v>
      </c>
      <c r="C23" s="24">
        <v>4395300.62747</v>
      </c>
      <c r="D23" s="52">
        <v>-0.010247632935161944</v>
      </c>
      <c r="E23" s="24">
        <v>4350259.2</v>
      </c>
      <c r="F23" s="52">
        <v>0.010744591818804607</v>
      </c>
      <c r="G23" s="24">
        <v>4397000.95941</v>
      </c>
      <c r="H23" s="53">
        <v>-0.008169741089804125</v>
      </c>
      <c r="I23" s="26">
        <v>4361078.6</v>
      </c>
    </row>
    <row r="24" spans="1:9" ht="12.75">
      <c r="A24" s="49" t="s">
        <v>120</v>
      </c>
      <c r="B24" s="32" t="s">
        <v>121</v>
      </c>
      <c r="C24" s="33">
        <v>64740.08789999969</v>
      </c>
      <c r="D24" s="118">
        <v>0</v>
      </c>
      <c r="E24" s="33">
        <v>-22592.39999999851</v>
      </c>
      <c r="F24" s="118">
        <v>0</v>
      </c>
      <c r="G24" s="34">
        <v>-64847.24958000053</v>
      </c>
      <c r="H24" s="119">
        <v>0</v>
      </c>
      <c r="I24" s="35">
        <v>-28411.200000000186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167174.74541000003</v>
      </c>
      <c r="D26" s="16">
        <v>0.2754916986836042</v>
      </c>
      <c r="E26" s="15">
        <v>213230</v>
      </c>
      <c r="F26" s="16">
        <v>-0.2475407352154952</v>
      </c>
      <c r="G26" s="15">
        <v>160446.88902999996</v>
      </c>
      <c r="H26" s="16">
        <v>0.11001404313111741</v>
      </c>
      <c r="I26" s="17">
        <v>178098.3</v>
      </c>
    </row>
    <row r="27" spans="1:9" ht="12.75">
      <c r="A27" s="58" t="s">
        <v>125</v>
      </c>
      <c r="B27" s="29" t="s">
        <v>126</v>
      </c>
      <c r="C27" s="15">
        <v>8922.53285</v>
      </c>
      <c r="D27" s="16">
        <v>1.2247046140043072</v>
      </c>
      <c r="E27" s="15">
        <v>19850</v>
      </c>
      <c r="F27" s="16">
        <v>-0.48101734256926953</v>
      </c>
      <c r="G27" s="15">
        <v>10301.80575</v>
      </c>
      <c r="H27" s="16">
        <v>-0.43310909351984234</v>
      </c>
      <c r="I27" s="17">
        <v>5840</v>
      </c>
    </row>
    <row r="28" spans="1:9" ht="12.75">
      <c r="A28" s="8" t="s">
        <v>127</v>
      </c>
      <c r="B28" s="29" t="s">
        <v>128</v>
      </c>
      <c r="C28" s="15">
        <v>15366.966849999999</v>
      </c>
      <c r="D28" s="16">
        <v>2.643171781814575</v>
      </c>
      <c r="E28" s="15">
        <v>55984.5</v>
      </c>
      <c r="F28" s="16">
        <v>-0.5061852905714974</v>
      </c>
      <c r="G28" s="15">
        <v>27645.9696</v>
      </c>
      <c r="H28" s="16">
        <v>1.1292289925689565</v>
      </c>
      <c r="I28" s="17">
        <v>58864.6</v>
      </c>
    </row>
    <row r="29" spans="1:9" ht="12.75">
      <c r="A29" s="50" t="s">
        <v>129</v>
      </c>
      <c r="B29" s="51" t="s">
        <v>130</v>
      </c>
      <c r="C29" s="24">
        <v>191464.24511000002</v>
      </c>
      <c r="D29" s="53">
        <v>0.5097570819759413</v>
      </c>
      <c r="E29" s="24">
        <v>289064.5</v>
      </c>
      <c r="F29" s="53">
        <v>-0.3136664502905062</v>
      </c>
      <c r="G29" s="24">
        <v>198394.66437999997</v>
      </c>
      <c r="H29" s="53">
        <v>0.22383785248852078</v>
      </c>
      <c r="I29" s="26">
        <v>242802.9</v>
      </c>
    </row>
    <row r="30" spans="1:9" ht="12.75">
      <c r="A30" s="8" t="s">
        <v>131</v>
      </c>
      <c r="B30" s="29" t="s">
        <v>132</v>
      </c>
      <c r="C30" s="15">
        <v>13.204</v>
      </c>
      <c r="D30" s="16">
        <v>-1</v>
      </c>
      <c r="E30" s="15">
        <v>0</v>
      </c>
      <c r="F30" s="16" t="s">
        <v>95</v>
      </c>
      <c r="G30" s="15">
        <v>54.663599999999995</v>
      </c>
      <c r="H30" s="16">
        <v>2.6587418318588605</v>
      </c>
      <c r="I30" s="17">
        <v>200</v>
      </c>
    </row>
    <row r="31" spans="1:9" ht="12.75">
      <c r="A31" s="8" t="s">
        <v>133</v>
      </c>
      <c r="B31" s="29" t="s">
        <v>134</v>
      </c>
      <c r="C31" s="15">
        <v>51787.73918</v>
      </c>
      <c r="D31" s="16">
        <v>-0.2678769029051868</v>
      </c>
      <c r="E31" s="15">
        <v>37915</v>
      </c>
      <c r="F31" s="16">
        <v>0.21670927970460255</v>
      </c>
      <c r="G31" s="15">
        <v>46131.532340000005</v>
      </c>
      <c r="H31" s="16">
        <v>0.04894846421656916</v>
      </c>
      <c r="I31" s="17">
        <v>48389.6</v>
      </c>
    </row>
    <row r="32" spans="1:9" ht="12.75">
      <c r="A32" s="50" t="s">
        <v>135</v>
      </c>
      <c r="B32" s="51" t="s">
        <v>136</v>
      </c>
      <c r="C32" s="24">
        <v>51800.943179999995</v>
      </c>
      <c r="D32" s="53">
        <v>-0.2680635202287449</v>
      </c>
      <c r="E32" s="24">
        <v>37915</v>
      </c>
      <c r="F32" s="53">
        <v>0.21815102044045906</v>
      </c>
      <c r="G32" s="24">
        <v>46186.195940000005</v>
      </c>
      <c r="H32" s="53">
        <v>0.05203728107684448</v>
      </c>
      <c r="I32" s="26">
        <v>48589.6</v>
      </c>
    </row>
    <row r="33" spans="1:9" ht="12.75">
      <c r="A33" s="36" t="s">
        <v>137</v>
      </c>
      <c r="B33" s="37" t="s">
        <v>15</v>
      </c>
      <c r="C33" s="38">
        <v>139663.30193000002</v>
      </c>
      <c r="D33" s="39">
        <v>0.7982497658968242</v>
      </c>
      <c r="E33" s="38">
        <v>251149.5</v>
      </c>
      <c r="F33" s="39">
        <v>-0.3939527315801944</v>
      </c>
      <c r="G33" s="38">
        <v>152208.46843999997</v>
      </c>
      <c r="H33" s="39">
        <v>0.27596908365554035</v>
      </c>
      <c r="I33" s="40">
        <v>194213.3</v>
      </c>
    </row>
    <row r="34" spans="1:9" ht="12.75">
      <c r="A34" s="113" t="s">
        <v>2</v>
      </c>
      <c r="B34" s="29" t="s">
        <v>138</v>
      </c>
      <c r="C34" s="15">
        <v>150552.5222299997</v>
      </c>
      <c r="D34" s="16">
        <v>-0.4660600911275637</v>
      </c>
      <c r="E34" s="15">
        <v>80386.00000000148</v>
      </c>
      <c r="F34" s="16">
        <v>-0.6007834721220253</v>
      </c>
      <c r="G34" s="15">
        <v>32091.41980999947</v>
      </c>
      <c r="H34" s="16">
        <v>1.6724339561092554</v>
      </c>
      <c r="I34" s="17">
        <v>85762.19999999981</v>
      </c>
    </row>
    <row r="35" spans="1:9" ht="12.75">
      <c r="A35" s="113" t="s">
        <v>2</v>
      </c>
      <c r="B35" s="29" t="s">
        <v>139</v>
      </c>
      <c r="C35" s="15">
        <v>10889.220299999695</v>
      </c>
      <c r="D35" s="16">
        <v>-16.681884955528293</v>
      </c>
      <c r="E35" s="15">
        <v>-170763.49999999852</v>
      </c>
      <c r="F35" s="16">
        <v>-0.2965882719082149</v>
      </c>
      <c r="G35" s="15">
        <v>-120117.0486300005</v>
      </c>
      <c r="H35" s="16">
        <v>-0.09712150575673402</v>
      </c>
      <c r="I35" s="17">
        <v>-108451.1</v>
      </c>
    </row>
    <row r="36" spans="1:9" ht="12.75">
      <c r="A36" s="123" t="s">
        <v>2</v>
      </c>
      <c r="B36" s="31" t="s">
        <v>140</v>
      </c>
      <c r="C36" s="20">
        <v>3951191.9455000004</v>
      </c>
      <c r="D36" s="111">
        <v>0.046560546042194215</v>
      </c>
      <c r="E36" s="20">
        <v>4135161.6</v>
      </c>
      <c r="F36" s="111">
        <v>-0.012986629422173048</v>
      </c>
      <c r="G36" s="20">
        <v>4081459.7887</v>
      </c>
      <c r="H36" s="111">
        <v>-0.002073299539402058</v>
      </c>
      <c r="I36" s="21">
        <v>4072997.7</v>
      </c>
    </row>
    <row r="37" spans="1:9" ht="12.75">
      <c r="A37" s="123">
        <v>0</v>
      </c>
      <c r="B37" s="31" t="s">
        <v>19</v>
      </c>
      <c r="C37" s="64">
        <v>1.0779676561381704</v>
      </c>
      <c r="D37" s="124">
        <v>0</v>
      </c>
      <c r="E37" s="41">
        <v>0.32007230752998306</v>
      </c>
      <c r="F37" s="124">
        <v>0</v>
      </c>
      <c r="G37" s="41">
        <v>0.21083859616293157</v>
      </c>
      <c r="H37" s="124">
        <v>0</v>
      </c>
      <c r="I37" s="42">
        <v>0.44158767705404217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2.710937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24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53</v>
      </c>
    </row>
    <row r="4" spans="1:9" ht="12.75">
      <c r="A4" s="5" t="s">
        <v>81</v>
      </c>
      <c r="B4" s="9" t="s">
        <v>82</v>
      </c>
      <c r="C4" s="10">
        <v>333120</v>
      </c>
      <c r="D4" s="11">
        <v>0.05966618635926993</v>
      </c>
      <c r="E4" s="10">
        <v>352996</v>
      </c>
      <c r="F4" s="11">
        <v>-0.02907964962775782</v>
      </c>
      <c r="G4" s="10">
        <v>342731</v>
      </c>
      <c r="H4" s="11">
        <v>0.041764532534261566</v>
      </c>
      <c r="I4" s="12">
        <v>357045</v>
      </c>
    </row>
    <row r="5" spans="1:9" ht="12.75">
      <c r="A5" s="13" t="s">
        <v>83</v>
      </c>
      <c r="B5" s="14" t="s">
        <v>84</v>
      </c>
      <c r="C5" s="15">
        <v>282896</v>
      </c>
      <c r="D5" s="16">
        <v>0.08293153667778971</v>
      </c>
      <c r="E5" s="15">
        <v>306357</v>
      </c>
      <c r="F5" s="16">
        <v>-0.10396041219883992</v>
      </c>
      <c r="G5" s="15">
        <v>274508</v>
      </c>
      <c r="H5" s="16">
        <v>0.13217829717166713</v>
      </c>
      <c r="I5" s="17">
        <v>310792</v>
      </c>
    </row>
    <row r="6" spans="1:9" ht="12.75">
      <c r="A6" s="13" t="s">
        <v>85</v>
      </c>
      <c r="B6" s="14" t="s">
        <v>86</v>
      </c>
      <c r="C6" s="15">
        <v>128125</v>
      </c>
      <c r="D6" s="16">
        <v>-0.03213268292682927</v>
      </c>
      <c r="E6" s="15">
        <v>124008</v>
      </c>
      <c r="F6" s="16">
        <v>-0.07086639571640539</v>
      </c>
      <c r="G6" s="15">
        <v>115220</v>
      </c>
      <c r="H6" s="16">
        <v>0.12950008679048777</v>
      </c>
      <c r="I6" s="17">
        <v>130141</v>
      </c>
    </row>
    <row r="7" spans="1:9" ht="12.75">
      <c r="A7" s="13" t="s">
        <v>87</v>
      </c>
      <c r="B7" s="14" t="s">
        <v>88</v>
      </c>
      <c r="C7" s="15">
        <v>10467</v>
      </c>
      <c r="D7" s="16">
        <v>-0.14378522976975255</v>
      </c>
      <c r="E7" s="15">
        <v>8962</v>
      </c>
      <c r="F7" s="16">
        <v>-0.04686453916536487</v>
      </c>
      <c r="G7" s="15">
        <v>8542</v>
      </c>
      <c r="H7" s="16">
        <v>-0.3268555373448841</v>
      </c>
      <c r="I7" s="17">
        <v>5750</v>
      </c>
    </row>
    <row r="8" spans="1:9" ht="12.75">
      <c r="A8" s="13" t="s">
        <v>89</v>
      </c>
      <c r="B8" s="14" t="s">
        <v>90</v>
      </c>
      <c r="C8" s="15">
        <v>15166</v>
      </c>
      <c r="D8" s="16">
        <v>-0.5161545562442306</v>
      </c>
      <c r="E8" s="15">
        <v>7338</v>
      </c>
      <c r="F8" s="16">
        <v>-0.07427091850640502</v>
      </c>
      <c r="G8" s="15">
        <v>6793</v>
      </c>
      <c r="H8" s="16">
        <v>0.12586486088620638</v>
      </c>
      <c r="I8" s="17">
        <v>7648</v>
      </c>
    </row>
    <row r="9" spans="1:9" ht="12.75">
      <c r="A9" s="13" t="s">
        <v>91</v>
      </c>
      <c r="B9" s="14" t="s">
        <v>92</v>
      </c>
      <c r="C9" s="15">
        <v>196394</v>
      </c>
      <c r="D9" s="16">
        <v>0.01096774850555516</v>
      </c>
      <c r="E9" s="15">
        <v>198548</v>
      </c>
      <c r="F9" s="16">
        <v>-0.04985192497532083</v>
      </c>
      <c r="G9" s="15">
        <v>188650</v>
      </c>
      <c r="H9" s="16">
        <v>-0.03155579114762788</v>
      </c>
      <c r="I9" s="17">
        <v>182697</v>
      </c>
    </row>
    <row r="10" spans="1:9" ht="12.75">
      <c r="A10" s="13" t="s">
        <v>93</v>
      </c>
      <c r="B10" s="14" t="s">
        <v>94</v>
      </c>
      <c r="C10" s="15">
        <v>1280686</v>
      </c>
      <c r="D10" s="16">
        <v>0.034843825887063654</v>
      </c>
      <c r="E10" s="15">
        <v>1325310</v>
      </c>
      <c r="F10" s="16">
        <v>-0.03515026673004806</v>
      </c>
      <c r="G10" s="15">
        <v>1278725</v>
      </c>
      <c r="H10" s="16">
        <v>0.10282664372715009</v>
      </c>
      <c r="I10" s="17">
        <v>1410212</v>
      </c>
    </row>
    <row r="11" spans="1:9" ht="12.75">
      <c r="A11" s="13" t="s">
        <v>96</v>
      </c>
      <c r="B11" s="14" t="s">
        <v>97</v>
      </c>
      <c r="C11" s="15">
        <v>19233</v>
      </c>
      <c r="D11" s="16">
        <v>-0.9462902303332813</v>
      </c>
      <c r="E11" s="15">
        <v>1033</v>
      </c>
      <c r="F11" s="16">
        <v>12.747337850919651</v>
      </c>
      <c r="G11" s="15">
        <v>14201</v>
      </c>
      <c r="H11" s="16">
        <v>-0.9797901556228434</v>
      </c>
      <c r="I11" s="17">
        <v>287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256436</v>
      </c>
      <c r="D13" s="43">
        <v>-0.016234070099362025</v>
      </c>
      <c r="E13" s="20">
        <v>252273</v>
      </c>
      <c r="F13" s="43">
        <v>0.8353054032734379</v>
      </c>
      <c r="G13" s="20">
        <v>462998</v>
      </c>
      <c r="H13" s="43">
        <v>-0.44407319254078853</v>
      </c>
      <c r="I13" s="21">
        <v>257393</v>
      </c>
    </row>
    <row r="14" spans="1:9" ht="12.75">
      <c r="A14" s="22" t="s">
        <v>101</v>
      </c>
      <c r="B14" s="23" t="s">
        <v>102</v>
      </c>
      <c r="C14" s="24">
        <v>2394398</v>
      </c>
      <c r="D14" s="25">
        <v>0.024398199463915356</v>
      </c>
      <c r="E14" s="24">
        <v>2452817</v>
      </c>
      <c r="F14" s="25">
        <v>0.0506890648588949</v>
      </c>
      <c r="G14" s="24">
        <v>2577148</v>
      </c>
      <c r="H14" s="25">
        <v>-0.017586882864313574</v>
      </c>
      <c r="I14" s="26">
        <v>2531824</v>
      </c>
    </row>
    <row r="15" spans="1:9" ht="12.75">
      <c r="A15" s="27" t="s">
        <v>103</v>
      </c>
      <c r="B15" s="28" t="s">
        <v>104</v>
      </c>
      <c r="C15" s="10">
        <v>622903</v>
      </c>
      <c r="D15" s="16">
        <v>-0.10577569862402332</v>
      </c>
      <c r="E15" s="10">
        <v>557015</v>
      </c>
      <c r="F15" s="16">
        <v>0.053998545820130514</v>
      </c>
      <c r="G15" s="10">
        <v>587093</v>
      </c>
      <c r="H15" s="16">
        <v>0.011287819817303221</v>
      </c>
      <c r="I15" s="12">
        <v>593720</v>
      </c>
    </row>
    <row r="16" spans="1:9" ht="12.75">
      <c r="A16" s="8" t="s">
        <v>105</v>
      </c>
      <c r="B16" s="29" t="s">
        <v>106</v>
      </c>
      <c r="C16" s="15">
        <v>81011</v>
      </c>
      <c r="D16" s="16">
        <v>0.01936774018343188</v>
      </c>
      <c r="E16" s="15">
        <v>82580</v>
      </c>
      <c r="F16" s="16">
        <v>0.05765318479050618</v>
      </c>
      <c r="G16" s="15">
        <v>87341</v>
      </c>
      <c r="H16" s="16">
        <v>-0.04927811680653989</v>
      </c>
      <c r="I16" s="17">
        <v>83037</v>
      </c>
    </row>
    <row r="17" spans="1:9" ht="12.75">
      <c r="A17" s="8" t="s">
        <v>107</v>
      </c>
      <c r="B17" s="29" t="s">
        <v>108</v>
      </c>
      <c r="C17" s="15">
        <v>133123</v>
      </c>
      <c r="D17" s="16">
        <v>-0.06419626961531816</v>
      </c>
      <c r="E17" s="15">
        <v>124577</v>
      </c>
      <c r="F17" s="16">
        <v>0.07739791454281288</v>
      </c>
      <c r="G17" s="15">
        <v>134219</v>
      </c>
      <c r="H17" s="16">
        <v>-0.05605018663527518</v>
      </c>
      <c r="I17" s="17">
        <v>126696</v>
      </c>
    </row>
    <row r="18" spans="1:9" ht="12.75">
      <c r="A18" s="8" t="s">
        <v>109</v>
      </c>
      <c r="B18" s="29" t="s">
        <v>110</v>
      </c>
      <c r="C18" s="15">
        <v>213858</v>
      </c>
      <c r="D18" s="16">
        <v>-0.018722703850218368</v>
      </c>
      <c r="E18" s="15">
        <v>209854</v>
      </c>
      <c r="F18" s="16">
        <v>0.07304125725504398</v>
      </c>
      <c r="G18" s="15">
        <v>225182</v>
      </c>
      <c r="H18" s="16">
        <v>0.06655505324581894</v>
      </c>
      <c r="I18" s="17">
        <v>240169</v>
      </c>
    </row>
    <row r="19" spans="1:9" ht="12.75">
      <c r="A19" s="8" t="s">
        <v>111</v>
      </c>
      <c r="B19" s="29" t="s">
        <v>112</v>
      </c>
      <c r="C19" s="15">
        <v>1194583</v>
      </c>
      <c r="D19" s="16">
        <v>-0.024361639166135797</v>
      </c>
      <c r="E19" s="15">
        <v>1165481</v>
      </c>
      <c r="F19" s="16">
        <v>0.005916012358845832</v>
      </c>
      <c r="G19" s="15">
        <v>1172376</v>
      </c>
      <c r="H19" s="16">
        <v>-0.018923109992016213</v>
      </c>
      <c r="I19" s="17">
        <v>1150191</v>
      </c>
    </row>
    <row r="20" spans="1:9" ht="12.75">
      <c r="A20" s="58" t="s">
        <v>113</v>
      </c>
      <c r="B20" s="29" t="s">
        <v>114</v>
      </c>
      <c r="C20" s="15">
        <v>1047</v>
      </c>
      <c r="D20" s="16">
        <v>37.4785100286533</v>
      </c>
      <c r="E20" s="15">
        <v>40287</v>
      </c>
      <c r="F20" s="16">
        <v>-0.7312532578747487</v>
      </c>
      <c r="G20" s="15">
        <v>10827</v>
      </c>
      <c r="H20" s="16">
        <v>4.063175394846218</v>
      </c>
      <c r="I20" s="17">
        <v>54819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256436</v>
      </c>
      <c r="D22" s="16">
        <v>-0.016234070099362025</v>
      </c>
      <c r="E22" s="20">
        <v>252273</v>
      </c>
      <c r="F22" s="16">
        <v>0.8353054032734379</v>
      </c>
      <c r="G22" s="20">
        <v>462998</v>
      </c>
      <c r="H22" s="16">
        <v>-0.44407319254078853</v>
      </c>
      <c r="I22" s="21">
        <v>257393</v>
      </c>
    </row>
    <row r="23" spans="1:9" ht="12.75">
      <c r="A23" s="50" t="s">
        <v>118</v>
      </c>
      <c r="B23" s="51" t="s">
        <v>119</v>
      </c>
      <c r="C23" s="24">
        <v>2502961</v>
      </c>
      <c r="D23" s="52">
        <v>-0.028324052991636706</v>
      </c>
      <c r="E23" s="24">
        <v>2432067</v>
      </c>
      <c r="F23" s="52">
        <v>0.10195812862063422</v>
      </c>
      <c r="G23" s="24">
        <v>2680036</v>
      </c>
      <c r="H23" s="53">
        <v>-0.06492860543664339</v>
      </c>
      <c r="I23" s="26">
        <v>2506025</v>
      </c>
    </row>
    <row r="24" spans="1:9" ht="12.75">
      <c r="A24" s="49" t="s">
        <v>120</v>
      </c>
      <c r="B24" s="32" t="s">
        <v>121</v>
      </c>
      <c r="C24" s="33">
        <v>108563</v>
      </c>
      <c r="D24" s="118">
        <v>0</v>
      </c>
      <c r="E24" s="33">
        <v>-20750</v>
      </c>
      <c r="F24" s="118">
        <v>0</v>
      </c>
      <c r="G24" s="34">
        <v>102888</v>
      </c>
      <c r="H24" s="119">
        <v>0</v>
      </c>
      <c r="I24" s="35">
        <v>-25799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196157</v>
      </c>
      <c r="D26" s="16">
        <v>0.0015497790035532762</v>
      </c>
      <c r="E26" s="15">
        <v>196461</v>
      </c>
      <c r="F26" s="16">
        <v>-0.0909340785194008</v>
      </c>
      <c r="G26" s="15">
        <v>178596</v>
      </c>
      <c r="H26" s="16">
        <v>0.0754272212143609</v>
      </c>
      <c r="I26" s="17">
        <v>192067</v>
      </c>
    </row>
    <row r="27" spans="1:9" ht="12.75">
      <c r="A27" s="58" t="s">
        <v>125</v>
      </c>
      <c r="B27" s="29" t="s">
        <v>126</v>
      </c>
      <c r="C27" s="15">
        <v>7780</v>
      </c>
      <c r="D27" s="16">
        <v>0.6863753213367609</v>
      </c>
      <c r="E27" s="15">
        <v>13120</v>
      </c>
      <c r="F27" s="16">
        <v>-0.8810213414634146</v>
      </c>
      <c r="G27" s="15">
        <v>1561</v>
      </c>
      <c r="H27" s="16">
        <v>1.4778987828315182</v>
      </c>
      <c r="I27" s="17">
        <v>3868</v>
      </c>
    </row>
    <row r="28" spans="1:9" ht="12.75">
      <c r="A28" s="8" t="s">
        <v>127</v>
      </c>
      <c r="B28" s="29" t="s">
        <v>128</v>
      </c>
      <c r="C28" s="15">
        <v>226625</v>
      </c>
      <c r="D28" s="16">
        <v>0.03495642581356867</v>
      </c>
      <c r="E28" s="15">
        <v>234547</v>
      </c>
      <c r="F28" s="16">
        <v>-0.029473836800300152</v>
      </c>
      <c r="G28" s="15">
        <v>227634</v>
      </c>
      <c r="H28" s="16">
        <v>-0.12010068794644034</v>
      </c>
      <c r="I28" s="17">
        <v>200295</v>
      </c>
    </row>
    <row r="29" spans="1:9" ht="12.75">
      <c r="A29" s="50" t="s">
        <v>129</v>
      </c>
      <c r="B29" s="51" t="s">
        <v>130</v>
      </c>
      <c r="C29" s="24">
        <v>430562</v>
      </c>
      <c r="D29" s="53">
        <v>0.0315076574337726</v>
      </c>
      <c r="E29" s="24">
        <v>444128</v>
      </c>
      <c r="F29" s="53">
        <v>-0.08181650335038547</v>
      </c>
      <c r="G29" s="24">
        <v>407791</v>
      </c>
      <c r="H29" s="53">
        <v>-0.02835030689740578</v>
      </c>
      <c r="I29" s="26">
        <v>396230</v>
      </c>
    </row>
    <row r="30" spans="1:9" ht="12.75">
      <c r="A30" s="8" t="s">
        <v>131</v>
      </c>
      <c r="B30" s="29" t="s">
        <v>132</v>
      </c>
      <c r="C30" s="15">
        <v>13</v>
      </c>
      <c r="D30" s="16">
        <v>-1</v>
      </c>
      <c r="E30" s="15">
        <v>0</v>
      </c>
      <c r="F30" s="43" t="s">
        <v>95</v>
      </c>
      <c r="G30" s="15">
        <v>52</v>
      </c>
      <c r="H30" s="16">
        <v>-1</v>
      </c>
      <c r="I30" s="17">
        <v>0</v>
      </c>
    </row>
    <row r="31" spans="1:9" ht="12.75">
      <c r="A31" s="8" t="s">
        <v>133</v>
      </c>
      <c r="B31" s="29" t="s">
        <v>134</v>
      </c>
      <c r="C31" s="15">
        <v>220230</v>
      </c>
      <c r="D31" s="16">
        <v>0.023634382236752485</v>
      </c>
      <c r="E31" s="15">
        <v>225435</v>
      </c>
      <c r="F31" s="16">
        <v>-0.06034999001929603</v>
      </c>
      <c r="G31" s="15">
        <v>211830</v>
      </c>
      <c r="H31" s="16">
        <v>-0.06877212859368362</v>
      </c>
      <c r="I31" s="17">
        <v>197262</v>
      </c>
    </row>
    <row r="32" spans="1:9" ht="12.75">
      <c r="A32" s="50" t="s">
        <v>135</v>
      </c>
      <c r="B32" s="51" t="s">
        <v>136</v>
      </c>
      <c r="C32" s="24">
        <v>220243</v>
      </c>
      <c r="D32" s="53">
        <v>0.023573961487992807</v>
      </c>
      <c r="E32" s="24">
        <v>225435</v>
      </c>
      <c r="F32" s="53">
        <v>-0.06011932486082463</v>
      </c>
      <c r="G32" s="24">
        <v>211882</v>
      </c>
      <c r="H32" s="53">
        <v>-0.0690006701843479</v>
      </c>
      <c r="I32" s="26">
        <v>197262</v>
      </c>
    </row>
    <row r="33" spans="1:9" ht="12.75">
      <c r="A33" s="36" t="s">
        <v>137</v>
      </c>
      <c r="B33" s="37" t="s">
        <v>15</v>
      </c>
      <c r="C33" s="38">
        <v>210319</v>
      </c>
      <c r="D33" s="39">
        <v>0.03981570851896405</v>
      </c>
      <c r="E33" s="38">
        <v>218693</v>
      </c>
      <c r="F33" s="39">
        <v>-0.10418257557397813</v>
      </c>
      <c r="G33" s="38">
        <v>195909</v>
      </c>
      <c r="H33" s="39">
        <v>0.015614392396469789</v>
      </c>
      <c r="I33" s="40">
        <v>198968</v>
      </c>
    </row>
    <row r="34" spans="1:9" ht="12.75">
      <c r="A34" s="113" t="s">
        <v>2</v>
      </c>
      <c r="B34" s="29" t="s">
        <v>138</v>
      </c>
      <c r="C34" s="15">
        <v>304957</v>
      </c>
      <c r="D34" s="16">
        <v>-0.41697354053194385</v>
      </c>
      <c r="E34" s="15">
        <v>177798</v>
      </c>
      <c r="F34" s="16">
        <v>0.6397147324491839</v>
      </c>
      <c r="G34" s="15">
        <v>291538</v>
      </c>
      <c r="H34" s="16">
        <v>-0.46182658864367593</v>
      </c>
      <c r="I34" s="17">
        <v>156898</v>
      </c>
    </row>
    <row r="35" spans="1:9" ht="12.75">
      <c r="A35" s="113" t="s">
        <v>2</v>
      </c>
      <c r="B35" s="29" t="s">
        <v>139</v>
      </c>
      <c r="C35" s="15">
        <v>94638</v>
      </c>
      <c r="D35" s="16">
        <v>-1.4321202899469558</v>
      </c>
      <c r="E35" s="15">
        <v>-40895</v>
      </c>
      <c r="F35" s="16">
        <v>-3.338403227778457</v>
      </c>
      <c r="G35" s="15">
        <v>95629</v>
      </c>
      <c r="H35" s="16">
        <v>-1.4399293101465036</v>
      </c>
      <c r="I35" s="17">
        <v>-42070</v>
      </c>
    </row>
    <row r="36" spans="1:9" ht="12.75">
      <c r="A36" s="123" t="s">
        <v>2</v>
      </c>
      <c r="B36" s="31" t="s">
        <v>140</v>
      </c>
      <c r="C36" s="20">
        <v>2337731</v>
      </c>
      <c r="D36" s="111">
        <v>0.04278593217098118</v>
      </c>
      <c r="E36" s="20">
        <v>2437753</v>
      </c>
      <c r="F36" s="111">
        <v>-0.05146378652800345</v>
      </c>
      <c r="G36" s="20">
        <v>2312297</v>
      </c>
      <c r="H36" s="111">
        <v>0.0725391245155791</v>
      </c>
      <c r="I36" s="21">
        <v>2480029</v>
      </c>
    </row>
    <row r="37" spans="1:9" ht="12.75">
      <c r="A37" s="123">
        <v>0</v>
      </c>
      <c r="B37" s="31" t="s">
        <v>19</v>
      </c>
      <c r="C37" s="64">
        <v>1.4499736115139383</v>
      </c>
      <c r="D37" s="124">
        <v>0</v>
      </c>
      <c r="E37" s="41">
        <v>0.8130027024184587</v>
      </c>
      <c r="F37" s="124">
        <v>0</v>
      </c>
      <c r="G37" s="41">
        <v>1.4881296928676069</v>
      </c>
      <c r="H37" s="124">
        <v>0</v>
      </c>
      <c r="I37" s="42">
        <v>0.7885589642555587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2.8515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4</v>
      </c>
      <c r="B1" s="6" t="s">
        <v>25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53</v>
      </c>
    </row>
    <row r="4" spans="1:9" ht="12.75">
      <c r="A4" s="5" t="s">
        <v>81</v>
      </c>
      <c r="B4" s="9" t="s">
        <v>82</v>
      </c>
      <c r="C4" s="10">
        <v>1436041.088</v>
      </c>
      <c r="D4" s="11">
        <v>0.040301619837774534</v>
      </c>
      <c r="E4" s="10">
        <v>1493915.87</v>
      </c>
      <c r="F4" s="11">
        <v>0.006019676998276903</v>
      </c>
      <c r="G4" s="10">
        <v>1502908.761</v>
      </c>
      <c r="H4" s="11">
        <v>0.037273160190194665</v>
      </c>
      <c r="I4" s="12">
        <v>1558926.92</v>
      </c>
    </row>
    <row r="5" spans="1:9" ht="12.75">
      <c r="A5" s="13" t="s">
        <v>83</v>
      </c>
      <c r="B5" s="14" t="s">
        <v>84</v>
      </c>
      <c r="C5" s="15">
        <v>298142.858</v>
      </c>
      <c r="D5" s="16">
        <v>0.1515133694733684</v>
      </c>
      <c r="E5" s="15">
        <v>343315.487</v>
      </c>
      <c r="F5" s="16">
        <v>-0.1308976952735022</v>
      </c>
      <c r="G5" s="15">
        <v>298376.281</v>
      </c>
      <c r="H5" s="16">
        <v>0.19820957551247165</v>
      </c>
      <c r="I5" s="17">
        <v>357517.317</v>
      </c>
    </row>
    <row r="6" spans="1:9" ht="12.75">
      <c r="A6" s="13" t="s">
        <v>85</v>
      </c>
      <c r="B6" s="14" t="s">
        <v>86</v>
      </c>
      <c r="C6" s="15">
        <v>32161.916</v>
      </c>
      <c r="D6" s="16">
        <v>0.11159422218502153</v>
      </c>
      <c r="E6" s="15">
        <v>35751</v>
      </c>
      <c r="F6" s="16">
        <v>-0.24694926016055496</v>
      </c>
      <c r="G6" s="15">
        <v>26922.317</v>
      </c>
      <c r="H6" s="16">
        <v>0.6196600017747359</v>
      </c>
      <c r="I6" s="17">
        <v>43605</v>
      </c>
    </row>
    <row r="7" spans="1:9" ht="12.75">
      <c r="A7" s="13" t="s">
        <v>87</v>
      </c>
      <c r="B7" s="14" t="s">
        <v>88</v>
      </c>
      <c r="C7" s="15">
        <v>69635.277</v>
      </c>
      <c r="D7" s="16">
        <v>-0.020855478179543994</v>
      </c>
      <c r="E7" s="15">
        <v>68183</v>
      </c>
      <c r="F7" s="16">
        <v>-0.08304543654576649</v>
      </c>
      <c r="G7" s="15">
        <v>62520.713</v>
      </c>
      <c r="H7" s="16">
        <v>-0.06843476017300064</v>
      </c>
      <c r="I7" s="17">
        <v>58242.123</v>
      </c>
    </row>
    <row r="8" spans="1:9" ht="12.75">
      <c r="A8" s="13" t="s">
        <v>89</v>
      </c>
      <c r="B8" s="14" t="s">
        <v>90</v>
      </c>
      <c r="C8" s="15">
        <v>26749.76</v>
      </c>
      <c r="D8" s="16">
        <v>0.20294911057145934</v>
      </c>
      <c r="E8" s="15">
        <v>32178.6</v>
      </c>
      <c r="F8" s="16">
        <v>-0.17362986581143983</v>
      </c>
      <c r="G8" s="15">
        <v>26591.434</v>
      </c>
      <c r="H8" s="16">
        <v>0.18014696010752929</v>
      </c>
      <c r="I8" s="17">
        <v>31381.8</v>
      </c>
    </row>
    <row r="9" spans="1:9" ht="12.75">
      <c r="A9" s="13" t="s">
        <v>91</v>
      </c>
      <c r="B9" s="14" t="s">
        <v>92</v>
      </c>
      <c r="C9" s="15">
        <v>216302.84145</v>
      </c>
      <c r="D9" s="16">
        <v>0.20108800355290007</v>
      </c>
      <c r="E9" s="15">
        <v>259798.748</v>
      </c>
      <c r="F9" s="16">
        <v>-0.11598536329359062</v>
      </c>
      <c r="G9" s="15">
        <v>229665.89583</v>
      </c>
      <c r="H9" s="16">
        <v>0.04543362492846449</v>
      </c>
      <c r="I9" s="17">
        <v>240100.45</v>
      </c>
    </row>
    <row r="10" spans="1:9" ht="12.75">
      <c r="A10" s="13" t="s">
        <v>93</v>
      </c>
      <c r="B10" s="14" t="s">
        <v>94</v>
      </c>
      <c r="C10" s="15">
        <v>1967754.42475</v>
      </c>
      <c r="D10" s="16">
        <v>0.05329007214064452</v>
      </c>
      <c r="E10" s="15">
        <v>2072616.2</v>
      </c>
      <c r="F10" s="16">
        <v>0.01366030514477304</v>
      </c>
      <c r="G10" s="15">
        <v>2100928.76974</v>
      </c>
      <c r="H10" s="16">
        <v>0.06700552264673953</v>
      </c>
      <c r="I10" s="17">
        <v>2241702.6</v>
      </c>
    </row>
    <row r="11" spans="1:9" ht="12.75">
      <c r="A11" s="13" t="s">
        <v>96</v>
      </c>
      <c r="B11" s="14" t="s">
        <v>97</v>
      </c>
      <c r="C11" s="15">
        <v>225139.996</v>
      </c>
      <c r="D11" s="16">
        <v>-0.8092967941600212</v>
      </c>
      <c r="E11" s="15">
        <v>42934.919</v>
      </c>
      <c r="F11" s="16">
        <v>5.57029985313353</v>
      </c>
      <c r="G11" s="15">
        <v>282095.292</v>
      </c>
      <c r="H11" s="16">
        <v>-0.9176775697483105</v>
      </c>
      <c r="I11" s="17">
        <v>23222.77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360065.926</v>
      </c>
      <c r="D13" s="43">
        <v>-0.40010181080005885</v>
      </c>
      <c r="E13" s="20">
        <v>216002.897</v>
      </c>
      <c r="F13" s="43">
        <v>0.4878197304918553</v>
      </c>
      <c r="G13" s="20">
        <v>321373.372</v>
      </c>
      <c r="H13" s="43">
        <v>-0.3406354774159695</v>
      </c>
      <c r="I13" s="21">
        <v>211902.2</v>
      </c>
    </row>
    <row r="14" spans="1:9" ht="12.75">
      <c r="A14" s="22" t="s">
        <v>101</v>
      </c>
      <c r="B14" s="23" t="s">
        <v>102</v>
      </c>
      <c r="C14" s="24">
        <v>4599832.1712</v>
      </c>
      <c r="D14" s="25">
        <v>-0.01541066012012915</v>
      </c>
      <c r="E14" s="24">
        <v>4528945.721000001</v>
      </c>
      <c r="F14" s="25">
        <v>0.06525024051397733</v>
      </c>
      <c r="G14" s="24">
        <v>4824460.518569999</v>
      </c>
      <c r="H14" s="25">
        <v>-0.021031229953991693</v>
      </c>
      <c r="I14" s="26">
        <v>4722996.18</v>
      </c>
    </row>
    <row r="15" spans="1:9" ht="12.75">
      <c r="A15" s="27" t="s">
        <v>103</v>
      </c>
      <c r="B15" s="28" t="s">
        <v>104</v>
      </c>
      <c r="C15" s="10">
        <v>1934370.1908</v>
      </c>
      <c r="D15" s="16">
        <v>-0.01476976378972433</v>
      </c>
      <c r="E15" s="10">
        <v>1905800</v>
      </c>
      <c r="F15" s="16">
        <v>0.07045650669535104</v>
      </c>
      <c r="G15" s="10">
        <v>2040076.01046</v>
      </c>
      <c r="H15" s="16">
        <v>0.005330188426434216</v>
      </c>
      <c r="I15" s="12">
        <v>2050950</v>
      </c>
    </row>
    <row r="16" spans="1:9" ht="12.75">
      <c r="A16" s="8" t="s">
        <v>105</v>
      </c>
      <c r="B16" s="29" t="s">
        <v>106</v>
      </c>
      <c r="C16" s="15">
        <v>148277.29751</v>
      </c>
      <c r="D16" s="16">
        <v>-0.0063212475931239</v>
      </c>
      <c r="E16" s="15">
        <v>147340</v>
      </c>
      <c r="F16" s="16">
        <v>0.018335428939866918</v>
      </c>
      <c r="G16" s="15">
        <v>150041.5421</v>
      </c>
      <c r="H16" s="16">
        <v>0.008034160960546464</v>
      </c>
      <c r="I16" s="17">
        <v>151247</v>
      </c>
    </row>
    <row r="17" spans="1:9" ht="12.75">
      <c r="A17" s="8" t="s">
        <v>107</v>
      </c>
      <c r="B17" s="29" t="s">
        <v>108</v>
      </c>
      <c r="C17" s="15">
        <v>351867.549</v>
      </c>
      <c r="D17" s="16">
        <v>-0.029883926579430058</v>
      </c>
      <c r="E17" s="15">
        <v>341352.365</v>
      </c>
      <c r="F17" s="16">
        <v>-0.0023812842193140166</v>
      </c>
      <c r="G17" s="15">
        <v>340539.508</v>
      </c>
      <c r="H17" s="16">
        <v>-0.37105535490466496</v>
      </c>
      <c r="I17" s="17">
        <v>214180.5</v>
      </c>
    </row>
    <row r="18" spans="1:9" ht="12.75">
      <c r="A18" s="8" t="s">
        <v>109</v>
      </c>
      <c r="B18" s="29" t="s">
        <v>110</v>
      </c>
      <c r="C18" s="15">
        <v>334726.04656</v>
      </c>
      <c r="D18" s="16">
        <v>-0.0716524656700143</v>
      </c>
      <c r="E18" s="15">
        <v>310742.1</v>
      </c>
      <c r="F18" s="16">
        <v>0.1476299265854225</v>
      </c>
      <c r="G18" s="15">
        <v>356616.93341</v>
      </c>
      <c r="H18" s="16">
        <v>-0.09057809762741406</v>
      </c>
      <c r="I18" s="17">
        <v>324315.25</v>
      </c>
    </row>
    <row r="19" spans="1:9" ht="12.75">
      <c r="A19" s="8" t="s">
        <v>111</v>
      </c>
      <c r="B19" s="29" t="s">
        <v>112</v>
      </c>
      <c r="C19" s="15">
        <v>1485912.04071</v>
      </c>
      <c r="D19" s="16">
        <v>0.019409702929803988</v>
      </c>
      <c r="E19" s="15">
        <v>1514753.152</v>
      </c>
      <c r="F19" s="16">
        <v>0.05831655817541417</v>
      </c>
      <c r="G19" s="15">
        <v>1603088.34231</v>
      </c>
      <c r="H19" s="16">
        <v>0.033465003939019244</v>
      </c>
      <c r="I19" s="17">
        <v>1656735.7</v>
      </c>
    </row>
    <row r="20" spans="1:9" ht="12.75">
      <c r="A20" s="58" t="s">
        <v>113</v>
      </c>
      <c r="B20" s="29" t="s">
        <v>114</v>
      </c>
      <c r="C20" s="15">
        <v>17569.273</v>
      </c>
      <c r="D20" s="16">
        <v>4.453071393449234</v>
      </c>
      <c r="E20" s="15">
        <v>95806.5</v>
      </c>
      <c r="F20" s="16">
        <v>-0.7153232400724377</v>
      </c>
      <c r="G20" s="15">
        <v>27273.884</v>
      </c>
      <c r="H20" s="16">
        <v>3.3704409683637286</v>
      </c>
      <c r="I20" s="17">
        <v>119198.9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360065.926</v>
      </c>
      <c r="D22" s="16">
        <v>-0.40010181080005885</v>
      </c>
      <c r="E22" s="20">
        <v>216002.897</v>
      </c>
      <c r="F22" s="16">
        <v>0.4878197304918553</v>
      </c>
      <c r="G22" s="20">
        <v>321373.372</v>
      </c>
      <c r="H22" s="16">
        <v>-0.3406354774159695</v>
      </c>
      <c r="I22" s="21">
        <v>211902.2</v>
      </c>
    </row>
    <row r="23" spans="1:9" ht="12.75">
      <c r="A23" s="50" t="s">
        <v>118</v>
      </c>
      <c r="B23" s="51" t="s">
        <v>119</v>
      </c>
      <c r="C23" s="24">
        <v>4632788.323580001</v>
      </c>
      <c r="D23" s="52">
        <v>-0.021799249723103858</v>
      </c>
      <c r="E23" s="24">
        <v>4531797.014</v>
      </c>
      <c r="F23" s="52">
        <v>0.06779045427915982</v>
      </c>
      <c r="G23" s="24">
        <v>4839009.59228</v>
      </c>
      <c r="H23" s="53">
        <v>-0.022831126943053993</v>
      </c>
      <c r="I23" s="26">
        <v>4728529.55</v>
      </c>
    </row>
    <row r="24" spans="1:9" ht="12.75">
      <c r="A24" s="49" t="s">
        <v>120</v>
      </c>
      <c r="B24" s="32" t="s">
        <v>121</v>
      </c>
      <c r="C24" s="33">
        <v>32956.1523800008</v>
      </c>
      <c r="D24" s="118">
        <v>0</v>
      </c>
      <c r="E24" s="33">
        <v>2851.2929999995977</v>
      </c>
      <c r="F24" s="118">
        <v>0</v>
      </c>
      <c r="G24" s="34">
        <v>14549.073710001074</v>
      </c>
      <c r="H24" s="119">
        <v>0</v>
      </c>
      <c r="I24" s="35">
        <v>5533.370000001043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271987.491</v>
      </c>
      <c r="D26" s="16">
        <v>-0.009143420496496319</v>
      </c>
      <c r="E26" s="15">
        <v>269500.595</v>
      </c>
      <c r="F26" s="16">
        <v>-0.04950990553471678</v>
      </c>
      <c r="G26" s="15">
        <v>256157.646</v>
      </c>
      <c r="H26" s="16">
        <v>-0.021076653710348336</v>
      </c>
      <c r="I26" s="17">
        <v>250758.7</v>
      </c>
    </row>
    <row r="27" spans="1:9" ht="12.75">
      <c r="A27" s="58" t="s">
        <v>125</v>
      </c>
      <c r="B27" s="29" t="s">
        <v>126</v>
      </c>
      <c r="C27" s="15">
        <v>0</v>
      </c>
      <c r="D27" s="43" t="s">
        <v>95</v>
      </c>
      <c r="E27" s="15">
        <v>20</v>
      </c>
      <c r="F27" s="16">
        <v>-1</v>
      </c>
      <c r="G27" s="15">
        <v>0</v>
      </c>
      <c r="H27" s="43" t="s">
        <v>95</v>
      </c>
      <c r="I27" s="17">
        <v>10</v>
      </c>
    </row>
    <row r="28" spans="1:9" ht="12.75">
      <c r="A28" s="8" t="s">
        <v>127</v>
      </c>
      <c r="B28" s="29" t="s">
        <v>128</v>
      </c>
      <c r="C28" s="15">
        <v>55803.58052</v>
      </c>
      <c r="D28" s="16">
        <v>0.21718175369869622</v>
      </c>
      <c r="E28" s="15">
        <v>67923.1</v>
      </c>
      <c r="F28" s="16">
        <v>-0.13770294936479643</v>
      </c>
      <c r="G28" s="15">
        <v>58569.8888</v>
      </c>
      <c r="H28" s="16">
        <v>0.12300537610035556</v>
      </c>
      <c r="I28" s="17">
        <v>65774.3</v>
      </c>
    </row>
    <row r="29" spans="1:9" ht="12.75">
      <c r="A29" s="50" t="s">
        <v>129</v>
      </c>
      <c r="B29" s="51" t="s">
        <v>130</v>
      </c>
      <c r="C29" s="24">
        <v>327791.07152</v>
      </c>
      <c r="D29" s="53">
        <v>0.029447487496348727</v>
      </c>
      <c r="E29" s="24">
        <v>337443.69499999995</v>
      </c>
      <c r="F29" s="53">
        <v>-0.06731837203240656</v>
      </c>
      <c r="G29" s="24">
        <v>314727.5348</v>
      </c>
      <c r="H29" s="53">
        <v>0.005768371048798291</v>
      </c>
      <c r="I29" s="26">
        <v>316543</v>
      </c>
    </row>
    <row r="30" spans="1:9" ht="12.75">
      <c r="A30" s="8" t="s">
        <v>131</v>
      </c>
      <c r="B30" s="29" t="s">
        <v>132</v>
      </c>
      <c r="C30" s="15">
        <v>11992.725</v>
      </c>
      <c r="D30" s="16">
        <v>-0.7638568382081637</v>
      </c>
      <c r="E30" s="15">
        <v>2832</v>
      </c>
      <c r="F30" s="16">
        <v>2.0630014124293785</v>
      </c>
      <c r="G30" s="15">
        <v>8674.42</v>
      </c>
      <c r="H30" s="16">
        <v>-0.39223602269661834</v>
      </c>
      <c r="I30" s="17">
        <v>5272</v>
      </c>
    </row>
    <row r="31" spans="1:9" ht="12.75">
      <c r="A31" s="8" t="s">
        <v>133</v>
      </c>
      <c r="B31" s="29" t="s">
        <v>134</v>
      </c>
      <c r="C31" s="15">
        <v>107103.10137</v>
      </c>
      <c r="D31" s="16">
        <v>-0.19529015595676028</v>
      </c>
      <c r="E31" s="15">
        <v>86186.92</v>
      </c>
      <c r="F31" s="16">
        <v>0.06306190718962926</v>
      </c>
      <c r="G31" s="15">
        <v>91622.03155</v>
      </c>
      <c r="H31" s="16">
        <v>-0.0963467126919431</v>
      </c>
      <c r="I31" s="17">
        <v>82794.55</v>
      </c>
    </row>
    <row r="32" spans="1:9" ht="12.75">
      <c r="A32" s="50" t="s">
        <v>135</v>
      </c>
      <c r="B32" s="51" t="s">
        <v>136</v>
      </c>
      <c r="C32" s="24">
        <v>119095.82637000001</v>
      </c>
      <c r="D32" s="53">
        <v>-0.25254374806182395</v>
      </c>
      <c r="E32" s="24">
        <v>89018.92</v>
      </c>
      <c r="F32" s="53">
        <v>0.1266869059970622</v>
      </c>
      <c r="G32" s="24">
        <v>100296.45155</v>
      </c>
      <c r="H32" s="53">
        <v>-0.12193752980286764</v>
      </c>
      <c r="I32" s="26">
        <v>88066.55</v>
      </c>
    </row>
    <row r="33" spans="1:9" ht="12.75">
      <c r="A33" s="36" t="s">
        <v>137</v>
      </c>
      <c r="B33" s="37" t="s">
        <v>15</v>
      </c>
      <c r="C33" s="38">
        <v>208695.24514999997</v>
      </c>
      <c r="D33" s="39">
        <v>0.19037103514957585</v>
      </c>
      <c r="E33" s="38">
        <v>248424.77499999997</v>
      </c>
      <c r="F33" s="39">
        <v>-0.13683696302029436</v>
      </c>
      <c r="G33" s="38">
        <v>214431.08325000003</v>
      </c>
      <c r="H33" s="39">
        <v>0.06550060997278474</v>
      </c>
      <c r="I33" s="40">
        <v>228476.45</v>
      </c>
    </row>
    <row r="34" spans="1:9" ht="12.75">
      <c r="A34" s="113" t="s">
        <v>2</v>
      </c>
      <c r="B34" s="29" t="s">
        <v>138</v>
      </c>
      <c r="C34" s="15">
        <v>249258.9938300008</v>
      </c>
      <c r="D34" s="16">
        <v>0.05372342624126835</v>
      </c>
      <c r="E34" s="15">
        <v>262650.0409999996</v>
      </c>
      <c r="F34" s="16">
        <v>-0.07018872485155477</v>
      </c>
      <c r="G34" s="15">
        <v>244214.96954000107</v>
      </c>
      <c r="H34" s="16">
        <v>0.0058098422986621505</v>
      </c>
      <c r="I34" s="17">
        <v>245633.82000000105</v>
      </c>
    </row>
    <row r="35" spans="1:9" ht="12.75">
      <c r="A35" s="113" t="s">
        <v>2</v>
      </c>
      <c r="B35" s="29" t="s">
        <v>139</v>
      </c>
      <c r="C35" s="15">
        <v>40563.748680000834</v>
      </c>
      <c r="D35" s="16">
        <v>-0.6493108634455882</v>
      </c>
      <c r="E35" s="15">
        <v>14225.265999999654</v>
      </c>
      <c r="F35" s="16">
        <v>1.0937314135287008</v>
      </c>
      <c r="G35" s="15">
        <v>29783.886290001043</v>
      </c>
      <c r="H35" s="16">
        <v>-0.4239378356154595</v>
      </c>
      <c r="I35" s="17">
        <v>17157.370000001043</v>
      </c>
    </row>
    <row r="36" spans="1:9" ht="12.75">
      <c r="A36" s="123" t="s">
        <v>2</v>
      </c>
      <c r="B36" s="31" t="s">
        <v>140</v>
      </c>
      <c r="C36" s="20">
        <v>4099364.7192699993</v>
      </c>
      <c r="D36" s="111">
        <v>0.052717810570533215</v>
      </c>
      <c r="E36" s="20">
        <v>4315474.252000002</v>
      </c>
      <c r="F36" s="111">
        <v>-0.0083448980012601</v>
      </c>
      <c r="G36" s="20">
        <v>4279462.059539998</v>
      </c>
      <c r="H36" s="111">
        <v>0.05922938372474966</v>
      </c>
      <c r="I36" s="21">
        <v>4532931.96</v>
      </c>
    </row>
    <row r="37" spans="1:9" ht="12.75">
      <c r="A37" s="123">
        <v>0</v>
      </c>
      <c r="B37" s="31" t="s">
        <v>19</v>
      </c>
      <c r="C37" s="64">
        <v>1.1943683415060347</v>
      </c>
      <c r="D37" s="124">
        <v>0</v>
      </c>
      <c r="E37" s="41">
        <v>1.0572618652869854</v>
      </c>
      <c r="F37" s="124">
        <v>0</v>
      </c>
      <c r="G37" s="41">
        <v>1.1388972430609638</v>
      </c>
      <c r="H37" s="124">
        <v>0</v>
      </c>
      <c r="I37" s="42">
        <v>1.0750946979437095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38.281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26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188</v>
      </c>
    </row>
    <row r="4" spans="1:9" ht="12.75">
      <c r="A4" s="5" t="s">
        <v>81</v>
      </c>
      <c r="B4" s="9" t="s">
        <v>82</v>
      </c>
      <c r="C4" s="10">
        <v>347324</v>
      </c>
      <c r="D4" s="11">
        <v>0.027565040135435502</v>
      </c>
      <c r="E4" s="10">
        <v>356898</v>
      </c>
      <c r="F4" s="11">
        <v>-0.0008433782201077058</v>
      </c>
      <c r="G4" s="10">
        <v>356597</v>
      </c>
      <c r="H4" s="11"/>
      <c r="I4" s="12"/>
    </row>
    <row r="5" spans="1:9" ht="12.75">
      <c r="A5" s="13" t="s">
        <v>83</v>
      </c>
      <c r="B5" s="14" t="s">
        <v>84</v>
      </c>
      <c r="C5" s="15">
        <v>133283</v>
      </c>
      <c r="D5" s="16">
        <v>0.03753667009296009</v>
      </c>
      <c r="E5" s="15">
        <v>138286</v>
      </c>
      <c r="F5" s="16">
        <v>-0.011432827618124756</v>
      </c>
      <c r="G5" s="15">
        <v>136705</v>
      </c>
      <c r="H5" s="16"/>
      <c r="I5" s="17"/>
    </row>
    <row r="6" spans="1:9" ht="12.75">
      <c r="A6" s="13" t="s">
        <v>85</v>
      </c>
      <c r="B6" s="14" t="s">
        <v>86</v>
      </c>
      <c r="C6" s="15">
        <v>16531</v>
      </c>
      <c r="D6" s="16">
        <v>0.05371725848406025</v>
      </c>
      <c r="E6" s="15">
        <v>17419</v>
      </c>
      <c r="F6" s="16">
        <v>0.006774212067282852</v>
      </c>
      <c r="G6" s="15">
        <v>17537</v>
      </c>
      <c r="H6" s="16"/>
      <c r="I6" s="17"/>
    </row>
    <row r="7" spans="1:9" ht="12.75">
      <c r="A7" s="13" t="s">
        <v>87</v>
      </c>
      <c r="B7" s="14" t="s">
        <v>88</v>
      </c>
      <c r="C7" s="15">
        <v>12974</v>
      </c>
      <c r="D7" s="16">
        <v>-0.07746261754277786</v>
      </c>
      <c r="E7" s="15">
        <v>11969</v>
      </c>
      <c r="F7" s="16">
        <v>-0.06675578577993149</v>
      </c>
      <c r="G7" s="15">
        <v>11170</v>
      </c>
      <c r="H7" s="16"/>
      <c r="I7" s="17"/>
    </row>
    <row r="8" spans="1:9" ht="12.75">
      <c r="A8" s="13" t="s">
        <v>89</v>
      </c>
      <c r="B8" s="14" t="s">
        <v>90</v>
      </c>
      <c r="C8" s="15">
        <v>815</v>
      </c>
      <c r="D8" s="16">
        <v>-0.6282208588957056</v>
      </c>
      <c r="E8" s="15">
        <v>303</v>
      </c>
      <c r="F8" s="16">
        <v>0.009900990099009901</v>
      </c>
      <c r="G8" s="15">
        <v>306</v>
      </c>
      <c r="H8" s="16"/>
      <c r="I8" s="17"/>
    </row>
    <row r="9" spans="1:9" ht="12.75">
      <c r="A9" s="13" t="s">
        <v>91</v>
      </c>
      <c r="B9" s="14" t="s">
        <v>92</v>
      </c>
      <c r="C9" s="15">
        <v>71246</v>
      </c>
      <c r="D9" s="16">
        <v>0.12105942789770653</v>
      </c>
      <c r="E9" s="15">
        <v>79871</v>
      </c>
      <c r="F9" s="16">
        <v>-0.0411413404114134</v>
      </c>
      <c r="G9" s="15">
        <v>76585</v>
      </c>
      <c r="H9" s="16"/>
      <c r="I9" s="17"/>
    </row>
    <row r="10" spans="1:9" ht="12.75">
      <c r="A10" s="13" t="s">
        <v>93</v>
      </c>
      <c r="B10" s="14" t="s">
        <v>94</v>
      </c>
      <c r="C10" s="15">
        <v>1002254</v>
      </c>
      <c r="D10" s="16">
        <v>0.034172974116341764</v>
      </c>
      <c r="E10" s="15">
        <v>1036504</v>
      </c>
      <c r="F10" s="16">
        <v>0.018439870950811576</v>
      </c>
      <c r="G10" s="15">
        <v>1055617</v>
      </c>
      <c r="H10" s="16"/>
      <c r="I10" s="17"/>
    </row>
    <row r="11" spans="1:9" ht="12.75">
      <c r="A11" s="13" t="s">
        <v>96</v>
      </c>
      <c r="B11" s="14" t="s">
        <v>97</v>
      </c>
      <c r="C11" s="15">
        <v>3108</v>
      </c>
      <c r="D11" s="16">
        <v>-0.5472972972972973</v>
      </c>
      <c r="E11" s="15">
        <v>1407</v>
      </c>
      <c r="F11" s="16">
        <v>1.7796730632551527</v>
      </c>
      <c r="G11" s="15">
        <v>3911</v>
      </c>
      <c r="H11" s="16"/>
      <c r="I11" s="17"/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/>
      <c r="I12" s="17"/>
    </row>
    <row r="13" spans="1:9" ht="12.75">
      <c r="A13" s="18" t="s">
        <v>99</v>
      </c>
      <c r="B13" s="19" t="s">
        <v>100</v>
      </c>
      <c r="C13" s="20">
        <v>125088</v>
      </c>
      <c r="D13" s="43">
        <v>0.044992325402916346</v>
      </c>
      <c r="E13" s="20">
        <v>130716</v>
      </c>
      <c r="F13" s="43">
        <v>-0.019339637075797913</v>
      </c>
      <c r="G13" s="20">
        <v>128188</v>
      </c>
      <c r="H13" s="43"/>
      <c r="I13" s="21"/>
    </row>
    <row r="14" spans="1:9" ht="12.75">
      <c r="A14" s="22" t="s">
        <v>101</v>
      </c>
      <c r="B14" s="23" t="s">
        <v>102</v>
      </c>
      <c r="C14" s="24">
        <v>1696092</v>
      </c>
      <c r="D14" s="25">
        <v>0.03529407602889466</v>
      </c>
      <c r="E14" s="24">
        <v>1755954</v>
      </c>
      <c r="F14" s="25">
        <v>0.007474569379380098</v>
      </c>
      <c r="G14" s="24">
        <v>1769079</v>
      </c>
      <c r="H14" s="25"/>
      <c r="I14" s="26"/>
    </row>
    <row r="15" spans="1:9" ht="12.75">
      <c r="A15" s="27" t="s">
        <v>103</v>
      </c>
      <c r="B15" s="28" t="s">
        <v>104</v>
      </c>
      <c r="C15" s="10">
        <v>632245</v>
      </c>
      <c r="D15" s="16">
        <v>-0.05057374910042784</v>
      </c>
      <c r="E15" s="10">
        <v>600270</v>
      </c>
      <c r="F15" s="16">
        <v>0.047155446715644624</v>
      </c>
      <c r="G15" s="10">
        <v>628576</v>
      </c>
      <c r="H15" s="16"/>
      <c r="I15" s="12"/>
    </row>
    <row r="16" spans="1:9" ht="12.75">
      <c r="A16" s="8" t="s">
        <v>105</v>
      </c>
      <c r="B16" s="29" t="s">
        <v>106</v>
      </c>
      <c r="C16" s="15">
        <v>63688</v>
      </c>
      <c r="D16" s="16">
        <v>-0.01661223464388896</v>
      </c>
      <c r="E16" s="15">
        <v>62630</v>
      </c>
      <c r="F16" s="16">
        <v>0.05329714194475491</v>
      </c>
      <c r="G16" s="15">
        <v>65968</v>
      </c>
      <c r="H16" s="16"/>
      <c r="I16" s="17"/>
    </row>
    <row r="17" spans="1:9" ht="12.75">
      <c r="A17" s="8" t="s">
        <v>107</v>
      </c>
      <c r="B17" s="29" t="s">
        <v>108</v>
      </c>
      <c r="C17" s="15">
        <v>63322</v>
      </c>
      <c r="D17" s="16">
        <v>0.038454249707842454</v>
      </c>
      <c r="E17" s="15">
        <v>65757</v>
      </c>
      <c r="F17" s="16">
        <v>-0.05245068966041638</v>
      </c>
      <c r="G17" s="15">
        <v>62308</v>
      </c>
      <c r="H17" s="16"/>
      <c r="I17" s="17"/>
    </row>
    <row r="18" spans="1:9" ht="12.75">
      <c r="A18" s="8" t="s">
        <v>109</v>
      </c>
      <c r="B18" s="29" t="s">
        <v>110</v>
      </c>
      <c r="C18" s="15">
        <v>142873</v>
      </c>
      <c r="D18" s="16">
        <v>-0.016301190567846967</v>
      </c>
      <c r="E18" s="15">
        <v>140544</v>
      </c>
      <c r="F18" s="16">
        <v>0.07337204007285975</v>
      </c>
      <c r="G18" s="15">
        <v>150856</v>
      </c>
      <c r="H18" s="16"/>
      <c r="I18" s="17"/>
    </row>
    <row r="19" spans="1:9" ht="12.75">
      <c r="A19" s="8" t="s">
        <v>111</v>
      </c>
      <c r="B19" s="29" t="s">
        <v>112</v>
      </c>
      <c r="C19" s="15">
        <v>729656</v>
      </c>
      <c r="D19" s="16">
        <v>0.007540539651561832</v>
      </c>
      <c r="E19" s="15">
        <v>735158</v>
      </c>
      <c r="F19" s="16">
        <v>0.0213273881260899</v>
      </c>
      <c r="G19" s="15">
        <v>750837</v>
      </c>
      <c r="H19" s="16"/>
      <c r="I19" s="17"/>
    </row>
    <row r="20" spans="1:9" ht="12.75">
      <c r="A20" s="58" t="s">
        <v>113</v>
      </c>
      <c r="B20" s="29" t="s">
        <v>114</v>
      </c>
      <c r="C20" s="15">
        <v>12944</v>
      </c>
      <c r="D20" s="16">
        <v>0.34162546353522866</v>
      </c>
      <c r="E20" s="15">
        <v>17366</v>
      </c>
      <c r="F20" s="16">
        <v>-0.3964067718530462</v>
      </c>
      <c r="G20" s="15">
        <v>10482</v>
      </c>
      <c r="H20" s="16"/>
      <c r="I20" s="17"/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/>
      <c r="I21" s="17"/>
    </row>
    <row r="22" spans="1:9" ht="12.75">
      <c r="A22" s="30" t="s">
        <v>116</v>
      </c>
      <c r="B22" s="31" t="s">
        <v>117</v>
      </c>
      <c r="C22" s="20">
        <v>125088</v>
      </c>
      <c r="D22" s="16">
        <v>0.044992325402916346</v>
      </c>
      <c r="E22" s="20">
        <v>130716</v>
      </c>
      <c r="F22" s="16">
        <v>-0.019339637075797913</v>
      </c>
      <c r="G22" s="20">
        <v>128188</v>
      </c>
      <c r="H22" s="16"/>
      <c r="I22" s="21"/>
    </row>
    <row r="23" spans="1:9" ht="12.75">
      <c r="A23" s="50" t="s">
        <v>118</v>
      </c>
      <c r="B23" s="51" t="s">
        <v>119</v>
      </c>
      <c r="C23" s="24">
        <v>1769816</v>
      </c>
      <c r="D23" s="52">
        <v>-0.009817404747160157</v>
      </c>
      <c r="E23" s="24">
        <v>1752441</v>
      </c>
      <c r="F23" s="52">
        <v>0.025549504947670134</v>
      </c>
      <c r="G23" s="24">
        <v>1797215</v>
      </c>
      <c r="H23" s="53"/>
      <c r="I23" s="26"/>
    </row>
    <row r="24" spans="1:9" ht="12.75">
      <c r="A24" s="49">
        <v>0</v>
      </c>
      <c r="B24" s="32" t="s">
        <v>121</v>
      </c>
      <c r="C24" s="33">
        <v>73724</v>
      </c>
      <c r="D24" s="118">
        <v>0</v>
      </c>
      <c r="E24" s="33">
        <v>-3513</v>
      </c>
      <c r="F24" s="118">
        <v>0</v>
      </c>
      <c r="G24" s="34">
        <v>28136</v>
      </c>
      <c r="H24" s="119"/>
      <c r="I24" s="35"/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/>
      <c r="I25" s="121"/>
    </row>
    <row r="26" spans="1:9" ht="12.75">
      <c r="A26" s="58" t="s">
        <v>123</v>
      </c>
      <c r="B26" s="29" t="s">
        <v>124</v>
      </c>
      <c r="C26" s="15">
        <v>97297</v>
      </c>
      <c r="D26" s="16">
        <v>0.20116755912309733</v>
      </c>
      <c r="E26" s="15">
        <v>116870</v>
      </c>
      <c r="F26" s="16">
        <v>-0.14262000513390946</v>
      </c>
      <c r="G26" s="15">
        <v>100202</v>
      </c>
      <c r="H26" s="16"/>
      <c r="I26" s="17"/>
    </row>
    <row r="27" spans="1:9" ht="12.75">
      <c r="A27" s="58" t="s">
        <v>125</v>
      </c>
      <c r="B27" s="29" t="s">
        <v>126</v>
      </c>
      <c r="C27" s="15">
        <v>464</v>
      </c>
      <c r="D27" s="16">
        <v>0.9396551724137931</v>
      </c>
      <c r="E27" s="15">
        <v>900</v>
      </c>
      <c r="F27" s="16">
        <v>-0.8044444444444444</v>
      </c>
      <c r="G27" s="15">
        <v>176</v>
      </c>
      <c r="H27" s="16"/>
      <c r="I27" s="17"/>
    </row>
    <row r="28" spans="1:9" ht="12.75">
      <c r="A28" s="8" t="s">
        <v>127</v>
      </c>
      <c r="B28" s="29" t="s">
        <v>128</v>
      </c>
      <c r="C28" s="15">
        <v>17980</v>
      </c>
      <c r="D28" s="16">
        <v>0.2836484983314794</v>
      </c>
      <c r="E28" s="15">
        <v>23080</v>
      </c>
      <c r="F28" s="16">
        <v>-0.1636481802426343</v>
      </c>
      <c r="G28" s="15">
        <v>19303</v>
      </c>
      <c r="H28" s="16"/>
      <c r="I28" s="17"/>
    </row>
    <row r="29" spans="1:9" ht="12.75">
      <c r="A29" s="50" t="s">
        <v>129</v>
      </c>
      <c r="B29" s="51" t="s">
        <v>130</v>
      </c>
      <c r="C29" s="24">
        <v>115741</v>
      </c>
      <c r="D29" s="53">
        <v>0.21694127405154612</v>
      </c>
      <c r="E29" s="24">
        <v>140850</v>
      </c>
      <c r="F29" s="53">
        <v>-0.15029463968761092</v>
      </c>
      <c r="G29" s="24">
        <v>119681</v>
      </c>
      <c r="H29" s="53"/>
      <c r="I29" s="26"/>
    </row>
    <row r="30" spans="1:9" ht="12.75">
      <c r="A30" s="8" t="s">
        <v>131</v>
      </c>
      <c r="B30" s="29" t="s">
        <v>132</v>
      </c>
      <c r="C30" s="15">
        <v>67</v>
      </c>
      <c r="D30" s="16">
        <v>-0.5522388059701493</v>
      </c>
      <c r="E30" s="15">
        <v>30</v>
      </c>
      <c r="F30" s="16">
        <v>3.6666666666666665</v>
      </c>
      <c r="G30" s="15">
        <v>140</v>
      </c>
      <c r="H30" s="16"/>
      <c r="I30" s="17"/>
    </row>
    <row r="31" spans="1:9" ht="12.75">
      <c r="A31" s="8" t="s">
        <v>189</v>
      </c>
      <c r="B31" s="29" t="s">
        <v>134</v>
      </c>
      <c r="C31" s="15">
        <v>31149</v>
      </c>
      <c r="D31" s="16">
        <v>0.3591126520915599</v>
      </c>
      <c r="E31" s="15">
        <v>42335</v>
      </c>
      <c r="F31" s="16">
        <v>-0.12330223219558285</v>
      </c>
      <c r="G31" s="15">
        <v>37115</v>
      </c>
      <c r="H31" s="16"/>
      <c r="I31" s="17"/>
    </row>
    <row r="32" spans="1:9" ht="12.75">
      <c r="A32" s="50" t="s">
        <v>135</v>
      </c>
      <c r="B32" s="51" t="s">
        <v>136</v>
      </c>
      <c r="C32" s="24">
        <v>31216</v>
      </c>
      <c r="D32" s="53">
        <v>0.35715658636596614</v>
      </c>
      <c r="E32" s="24">
        <v>42365</v>
      </c>
      <c r="F32" s="53">
        <v>-0.12061843502891538</v>
      </c>
      <c r="G32" s="24">
        <v>37255</v>
      </c>
      <c r="H32" s="53"/>
      <c r="I32" s="26"/>
    </row>
    <row r="33" spans="1:9" ht="12.75">
      <c r="A33" s="36" t="s">
        <v>137</v>
      </c>
      <c r="B33" s="37" t="s">
        <v>15</v>
      </c>
      <c r="C33" s="38">
        <v>84525</v>
      </c>
      <c r="D33" s="39">
        <v>0.16515823720792666</v>
      </c>
      <c r="E33" s="38">
        <v>98485</v>
      </c>
      <c r="F33" s="39">
        <v>-0.16306036452251613</v>
      </c>
      <c r="G33" s="38">
        <v>82426</v>
      </c>
      <c r="H33" s="39"/>
      <c r="I33" s="40"/>
    </row>
    <row r="34" spans="1:9" ht="12.75">
      <c r="A34" s="113" t="s">
        <v>2</v>
      </c>
      <c r="B34" s="29" t="s">
        <v>138</v>
      </c>
      <c r="C34" s="15">
        <v>144970</v>
      </c>
      <c r="D34" s="16">
        <v>-0.4732841277505691</v>
      </c>
      <c r="E34" s="15">
        <v>76358</v>
      </c>
      <c r="F34" s="16">
        <v>0.37144765446973466</v>
      </c>
      <c r="G34" s="15">
        <v>104721</v>
      </c>
      <c r="H34" s="16"/>
      <c r="I34" s="17"/>
    </row>
    <row r="35" spans="1:9" ht="12.75">
      <c r="A35" s="113" t="s">
        <v>2</v>
      </c>
      <c r="B35" s="29" t="s">
        <v>139</v>
      </c>
      <c r="C35" s="15">
        <v>60445</v>
      </c>
      <c r="D35" s="16">
        <v>-1.3660683265778808</v>
      </c>
      <c r="E35" s="15">
        <v>-22127</v>
      </c>
      <c r="F35" s="16">
        <v>-2.0075925340082255</v>
      </c>
      <c r="G35" s="15">
        <v>22295</v>
      </c>
      <c r="H35" s="16"/>
      <c r="I35" s="17"/>
    </row>
    <row r="36" spans="1:9" ht="12.75">
      <c r="A36" s="123" t="s">
        <v>2</v>
      </c>
      <c r="B36" s="31" t="s">
        <v>140</v>
      </c>
      <c r="C36" s="20">
        <v>1611576</v>
      </c>
      <c r="D36" s="111">
        <v>0.04525445898921304</v>
      </c>
      <c r="E36" s="20">
        <v>1684507</v>
      </c>
      <c r="F36" s="111">
        <v>-0.0028120987327449514</v>
      </c>
      <c r="G36" s="20">
        <v>1679770</v>
      </c>
      <c r="H36" s="111"/>
      <c r="I36" s="21"/>
    </row>
    <row r="37" spans="1:9" ht="12.75">
      <c r="A37" s="123">
        <v>0</v>
      </c>
      <c r="B37" s="31" t="s">
        <v>19</v>
      </c>
      <c r="C37" s="64">
        <v>1.7151138716356107</v>
      </c>
      <c r="D37" s="124">
        <v>0</v>
      </c>
      <c r="E37" s="41">
        <v>0.7753261918058587</v>
      </c>
      <c r="F37" s="124">
        <v>0</v>
      </c>
      <c r="G37" s="41">
        <v>1.2704850411277995</v>
      </c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347" t="s">
        <v>193</v>
      </c>
      <c r="B1" s="365" t="s">
        <v>469</v>
      </c>
      <c r="C1" s="365" t="s">
        <v>26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/>
      <c r="E4" s="233"/>
      <c r="F4" s="233"/>
      <c r="G4" s="233">
        <v>363937</v>
      </c>
    </row>
    <row r="5" spans="1:7" s="234" customFormat="1" ht="12.75" customHeight="1">
      <c r="A5" s="235">
        <v>31</v>
      </c>
      <c r="B5" s="235"/>
      <c r="C5" s="236" t="s">
        <v>197</v>
      </c>
      <c r="D5" s="238"/>
      <c r="E5" s="238"/>
      <c r="F5" s="238"/>
      <c r="G5" s="238">
        <v>139427</v>
      </c>
    </row>
    <row r="6" spans="1:7" s="234" customFormat="1" ht="12.75" customHeight="1">
      <c r="A6" s="235">
        <v>33</v>
      </c>
      <c r="B6" s="235"/>
      <c r="C6" s="236" t="s">
        <v>92</v>
      </c>
      <c r="D6" s="237"/>
      <c r="E6" s="237"/>
      <c r="F6" s="237"/>
      <c r="G6" s="237">
        <v>74018</v>
      </c>
    </row>
    <row r="7" spans="1:7" s="234" customFormat="1" ht="12.75" customHeight="1">
      <c r="A7" s="235">
        <v>35</v>
      </c>
      <c r="B7" s="235"/>
      <c r="C7" s="236" t="s">
        <v>198</v>
      </c>
      <c r="D7" s="237"/>
      <c r="E7" s="237"/>
      <c r="F7" s="237"/>
      <c r="G7" s="237">
        <v>3358.5</v>
      </c>
    </row>
    <row r="8" spans="1:7" s="243" customFormat="1" ht="25.5">
      <c r="A8" s="239" t="s">
        <v>199</v>
      </c>
      <c r="B8" s="239"/>
      <c r="C8" s="240" t="s">
        <v>200</v>
      </c>
      <c r="D8" s="242"/>
      <c r="E8" s="241"/>
      <c r="F8" s="263"/>
      <c r="G8" s="241">
        <v>164</v>
      </c>
    </row>
    <row r="9" spans="1:7" s="234" customFormat="1" ht="12.75" customHeight="1">
      <c r="A9" s="235">
        <v>36</v>
      </c>
      <c r="B9" s="235"/>
      <c r="C9" s="236" t="s">
        <v>201</v>
      </c>
      <c r="D9" s="244"/>
      <c r="E9" s="237"/>
      <c r="F9" s="244"/>
      <c r="G9" s="237">
        <v>879566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/>
      <c r="E10" s="241"/>
      <c r="F10" s="242"/>
      <c r="G10" s="241">
        <v>0</v>
      </c>
    </row>
    <row r="11" spans="1:7" s="248" customFormat="1" ht="12.75">
      <c r="A11" s="235">
        <v>37</v>
      </c>
      <c r="B11" s="235"/>
      <c r="C11" s="236" t="s">
        <v>204</v>
      </c>
      <c r="D11" s="255"/>
      <c r="E11" s="237"/>
      <c r="F11" s="255"/>
      <c r="G11" s="237">
        <v>276686</v>
      </c>
    </row>
    <row r="12" spans="1:7" s="234" customFormat="1" ht="12.75" customHeight="1">
      <c r="A12" s="235">
        <v>39</v>
      </c>
      <c r="B12" s="235"/>
      <c r="C12" s="236" t="s">
        <v>205</v>
      </c>
      <c r="D12" s="244"/>
      <c r="E12" s="237"/>
      <c r="F12" s="244"/>
      <c r="G12" s="237">
        <v>144400</v>
      </c>
    </row>
    <row r="13" spans="1:7" ht="12.75" customHeight="1">
      <c r="A13" s="249"/>
      <c r="B13" s="249"/>
      <c r="C13" s="250" t="s">
        <v>206</v>
      </c>
      <c r="D13" s="251">
        <f>D4+D5+D6+D7+D9+D11+D12</f>
        <v>0</v>
      </c>
      <c r="E13" s="251">
        <f>E4+E5+E6+E7+E9+E11+E12</f>
        <v>0</v>
      </c>
      <c r="F13" s="251">
        <f>F4+F5+F6+F7+F9+F11+F12</f>
        <v>0</v>
      </c>
      <c r="G13" s="251">
        <f>G4+G5+G6+G7+G9+G11+G12</f>
        <v>1881392.5</v>
      </c>
    </row>
    <row r="14" spans="1:7" s="234" customFormat="1" ht="12.75" customHeight="1">
      <c r="A14" s="252">
        <v>40</v>
      </c>
      <c r="B14" s="235"/>
      <c r="C14" s="236" t="s">
        <v>207</v>
      </c>
      <c r="D14" s="244"/>
      <c r="E14" s="237"/>
      <c r="F14" s="244"/>
      <c r="G14" s="237">
        <v>737249</v>
      </c>
    </row>
    <row r="15" spans="1:7" s="253" customFormat="1" ht="12.75" customHeight="1">
      <c r="A15" s="235">
        <v>41</v>
      </c>
      <c r="B15" s="235"/>
      <c r="C15" s="236" t="s">
        <v>208</v>
      </c>
      <c r="D15" s="244"/>
      <c r="E15" s="237"/>
      <c r="F15" s="244"/>
      <c r="G15" s="237">
        <v>13016</v>
      </c>
    </row>
    <row r="16" spans="1:7" s="234" customFormat="1" ht="12.75" customHeight="1">
      <c r="A16" s="254">
        <v>42</v>
      </c>
      <c r="B16" s="254"/>
      <c r="C16" s="236" t="s">
        <v>209</v>
      </c>
      <c r="D16" s="244"/>
      <c r="E16" s="237"/>
      <c r="F16" s="244"/>
      <c r="G16" s="237">
        <v>134436</v>
      </c>
    </row>
    <row r="17" spans="1:7" s="256" customFormat="1" ht="12.75" customHeight="1">
      <c r="A17" s="235">
        <v>43</v>
      </c>
      <c r="B17" s="235"/>
      <c r="C17" s="236" t="s">
        <v>210</v>
      </c>
      <c r="D17" s="255"/>
      <c r="E17" s="247"/>
      <c r="F17" s="255"/>
      <c r="G17" s="247">
        <v>3945</v>
      </c>
    </row>
    <row r="18" spans="1:7" s="234" customFormat="1" ht="12.75" customHeight="1">
      <c r="A18" s="235">
        <v>45</v>
      </c>
      <c r="B18" s="235"/>
      <c r="C18" s="236" t="s">
        <v>211</v>
      </c>
      <c r="D18" s="244"/>
      <c r="E18" s="237"/>
      <c r="F18" s="244"/>
      <c r="G18" s="237">
        <v>26495</v>
      </c>
    </row>
    <row r="19" spans="1:7" s="243" customFormat="1" ht="25.5">
      <c r="A19" s="239" t="s">
        <v>212</v>
      </c>
      <c r="B19" s="239"/>
      <c r="C19" s="240" t="s">
        <v>213</v>
      </c>
      <c r="D19" s="242"/>
      <c r="E19" s="241"/>
      <c r="F19" s="263"/>
      <c r="G19" s="241">
        <v>0</v>
      </c>
    </row>
    <row r="20" spans="1:7" s="258" customFormat="1" ht="12.75" customHeight="1">
      <c r="A20" s="235">
        <v>46</v>
      </c>
      <c r="B20" s="235"/>
      <c r="C20" s="236" t="s">
        <v>214</v>
      </c>
      <c r="D20" s="257"/>
      <c r="E20" s="257"/>
      <c r="F20" s="257"/>
      <c r="G20" s="257">
        <v>432993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/>
      <c r="E21" s="257"/>
      <c r="F21" s="263"/>
      <c r="G21" s="263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/>
      <c r="E22" s="257"/>
      <c r="F22" s="244"/>
      <c r="G22" s="257">
        <v>276686</v>
      </c>
    </row>
    <row r="23" spans="1:7" s="234" customFormat="1" ht="15" customHeight="1">
      <c r="A23" s="235">
        <v>49</v>
      </c>
      <c r="B23" s="235"/>
      <c r="C23" s="236" t="s">
        <v>217</v>
      </c>
      <c r="D23" s="244"/>
      <c r="E23" s="237"/>
      <c r="F23" s="244"/>
      <c r="G23" s="237">
        <v>144400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0</v>
      </c>
      <c r="E24" s="251">
        <f>E14+E15+E16+E17+E18+E20+E22+E23</f>
        <v>0</v>
      </c>
      <c r="F24" s="251">
        <f>F14+F15+F16+F17+F18+F20+F22+F23</f>
        <v>0</v>
      </c>
      <c r="G24" s="251">
        <f>G14+G15+G16+G17+G18+G20+G22+G23</f>
        <v>1769220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0</v>
      </c>
      <c r="E25" s="266">
        <f>E24-E13</f>
        <v>0</v>
      </c>
      <c r="F25" s="266">
        <f>F24-F13</f>
        <v>0</v>
      </c>
      <c r="G25" s="266">
        <f>G24-G13</f>
        <v>-112172.5</v>
      </c>
    </row>
    <row r="26" spans="1:7" s="234" customFormat="1" ht="15" customHeight="1">
      <c r="A26" s="235">
        <v>34</v>
      </c>
      <c r="B26" s="235"/>
      <c r="C26" s="236" t="s">
        <v>220</v>
      </c>
      <c r="D26" s="255"/>
      <c r="E26" s="237"/>
      <c r="F26" s="255"/>
      <c r="G26" s="237">
        <v>14549.6</v>
      </c>
    </row>
    <row r="27" spans="1:7" s="243" customFormat="1" ht="15" customHeight="1">
      <c r="A27" s="259" t="s">
        <v>221</v>
      </c>
      <c r="B27" s="260"/>
      <c r="C27" s="261" t="s">
        <v>222</v>
      </c>
      <c r="D27" s="255"/>
      <c r="E27" s="237"/>
      <c r="F27" s="255"/>
      <c r="G27" s="262">
        <v>10699.7</v>
      </c>
    </row>
    <row r="28" spans="1:7" s="234" customFormat="1" ht="15" customHeight="1">
      <c r="A28" s="235">
        <v>440</v>
      </c>
      <c r="B28" s="235"/>
      <c r="C28" s="236" t="s">
        <v>223</v>
      </c>
      <c r="D28" s="255"/>
      <c r="E28" s="237"/>
      <c r="F28" s="255"/>
      <c r="G28" s="237">
        <v>12588.9</v>
      </c>
    </row>
    <row r="29" spans="1:7" s="234" customFormat="1" ht="15" customHeight="1">
      <c r="A29" s="235">
        <v>441</v>
      </c>
      <c r="B29" s="235"/>
      <c r="C29" s="236" t="s">
        <v>224</v>
      </c>
      <c r="D29" s="255"/>
      <c r="E29" s="237"/>
      <c r="F29" s="255"/>
      <c r="G29" s="237">
        <v>0</v>
      </c>
    </row>
    <row r="30" spans="1:7" s="234" customFormat="1" ht="15" customHeight="1">
      <c r="A30" s="235">
        <v>442</v>
      </c>
      <c r="B30" s="235"/>
      <c r="C30" s="236" t="s">
        <v>225</v>
      </c>
      <c r="D30" s="255"/>
      <c r="E30" s="237"/>
      <c r="F30" s="255"/>
      <c r="G30" s="237">
        <v>36756.6</v>
      </c>
    </row>
    <row r="31" spans="1:7" s="234" customFormat="1" ht="15" customHeight="1">
      <c r="A31" s="235">
        <v>443</v>
      </c>
      <c r="B31" s="235"/>
      <c r="C31" s="236" t="s">
        <v>226</v>
      </c>
      <c r="D31" s="255"/>
      <c r="E31" s="237"/>
      <c r="F31" s="255"/>
      <c r="G31" s="237">
        <v>18895.3</v>
      </c>
    </row>
    <row r="32" spans="1:7" s="234" customFormat="1" ht="15" customHeight="1">
      <c r="A32" s="235">
        <v>444</v>
      </c>
      <c r="B32" s="235"/>
      <c r="C32" s="236" t="s">
        <v>227</v>
      </c>
      <c r="D32" s="255"/>
      <c r="E32" s="237"/>
      <c r="F32" s="255"/>
      <c r="G32" s="237">
        <v>1200</v>
      </c>
    </row>
    <row r="33" spans="1:7" s="234" customFormat="1" ht="15" customHeight="1">
      <c r="A33" s="235">
        <v>445</v>
      </c>
      <c r="B33" s="235"/>
      <c r="C33" s="236" t="s">
        <v>228</v>
      </c>
      <c r="D33" s="255"/>
      <c r="E33" s="237"/>
      <c r="F33" s="255"/>
      <c r="G33" s="237">
        <v>0</v>
      </c>
    </row>
    <row r="34" spans="1:7" s="234" customFormat="1" ht="15" customHeight="1">
      <c r="A34" s="235">
        <v>446</v>
      </c>
      <c r="B34" s="235"/>
      <c r="C34" s="236" t="s">
        <v>229</v>
      </c>
      <c r="D34" s="255"/>
      <c r="E34" s="237"/>
      <c r="F34" s="255"/>
      <c r="G34" s="237">
        <v>0</v>
      </c>
    </row>
    <row r="35" spans="1:7" s="234" customFormat="1" ht="15" customHeight="1">
      <c r="A35" s="235">
        <v>447</v>
      </c>
      <c r="B35" s="235"/>
      <c r="C35" s="236" t="s">
        <v>230</v>
      </c>
      <c r="D35" s="255"/>
      <c r="E35" s="237"/>
      <c r="F35" s="255"/>
      <c r="G35" s="237">
        <v>771</v>
      </c>
    </row>
    <row r="36" spans="1:7" s="234" customFormat="1" ht="15" customHeight="1">
      <c r="A36" s="235">
        <v>448</v>
      </c>
      <c r="B36" s="235"/>
      <c r="C36" s="236" t="s">
        <v>231</v>
      </c>
      <c r="D36" s="255"/>
      <c r="E36" s="237"/>
      <c r="F36" s="255"/>
      <c r="G36" s="237">
        <v>0</v>
      </c>
    </row>
    <row r="37" spans="1:7" s="234" customFormat="1" ht="15" customHeight="1">
      <c r="A37" s="235">
        <v>449</v>
      </c>
      <c r="B37" s="235"/>
      <c r="C37" s="236" t="s">
        <v>232</v>
      </c>
      <c r="D37" s="255"/>
      <c r="E37" s="237"/>
      <c r="F37" s="255"/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55"/>
      <c r="E38" s="244"/>
      <c r="F38" s="255"/>
      <c r="G38" s="263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0</v>
      </c>
      <c r="E39" s="251">
        <f>(SUM(E28:E37))-E26</f>
        <v>0</v>
      </c>
      <c r="F39" s="251">
        <f>(SUM(F28:F37))-F26</f>
        <v>0</v>
      </c>
      <c r="G39" s="251">
        <f>(SUM(G28:G37))-G26</f>
        <v>55662.200000000004</v>
      </c>
    </row>
    <row r="40" spans="1:7" ht="14.25" customHeight="1">
      <c r="A40" s="264"/>
      <c r="B40" s="264"/>
      <c r="C40" s="250" t="s">
        <v>236</v>
      </c>
      <c r="D40" s="251">
        <f>D39+D25</f>
        <v>0</v>
      </c>
      <c r="E40" s="251">
        <f>E39+E25</f>
        <v>0</v>
      </c>
      <c r="F40" s="251">
        <f>F39+F25</f>
        <v>0</v>
      </c>
      <c r="G40" s="251">
        <f>G39+G25</f>
        <v>-56510.299999999996</v>
      </c>
    </row>
    <row r="41" spans="1:7" s="234" customFormat="1" ht="15.75" customHeight="1">
      <c r="A41" s="254">
        <v>38</v>
      </c>
      <c r="B41" s="254"/>
      <c r="C41" s="236" t="s">
        <v>237</v>
      </c>
      <c r="D41" s="244"/>
      <c r="E41" s="237"/>
      <c r="F41" s="244"/>
      <c r="G41" s="237">
        <v>0</v>
      </c>
    </row>
    <row r="42" spans="1:7" s="243" customFormat="1" ht="25.5">
      <c r="A42" s="239" t="s">
        <v>238</v>
      </c>
      <c r="B42" s="239"/>
      <c r="C42" s="240" t="s">
        <v>239</v>
      </c>
      <c r="D42" s="270"/>
      <c r="E42" s="269"/>
      <c r="F42" s="270"/>
      <c r="G42" s="262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/>
      <c r="E43" s="269"/>
      <c r="F43" s="270"/>
      <c r="G43" s="262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/>
      <c r="E44" s="262"/>
      <c r="F44" s="263"/>
      <c r="G44" s="237">
        <v>0</v>
      </c>
    </row>
    <row r="45" spans="1:7" s="234" customFormat="1" ht="12.75">
      <c r="A45" s="235">
        <v>48</v>
      </c>
      <c r="B45" s="235"/>
      <c r="C45" s="236" t="s">
        <v>243</v>
      </c>
      <c r="D45" s="244"/>
      <c r="E45" s="237"/>
      <c r="F45" s="244"/>
      <c r="G45" s="237">
        <v>43000</v>
      </c>
    </row>
    <row r="46" spans="1:7" s="243" customFormat="1" ht="12.75">
      <c r="A46" s="259" t="s">
        <v>244</v>
      </c>
      <c r="B46" s="260"/>
      <c r="C46" s="261" t="s">
        <v>245</v>
      </c>
      <c r="D46" s="263"/>
      <c r="E46" s="262"/>
      <c r="F46" s="263"/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/>
      <c r="E47" s="262"/>
      <c r="F47" s="263"/>
      <c r="G47" s="262">
        <v>43000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43000</v>
      </c>
    </row>
    <row r="49" spans="1:7" ht="12.75">
      <c r="A49" s="271"/>
      <c r="B49" s="271"/>
      <c r="C49" s="250" t="s">
        <v>248</v>
      </c>
      <c r="D49" s="251">
        <f>D40+D48</f>
        <v>0</v>
      </c>
      <c r="E49" s="251">
        <f>E40+E48</f>
        <v>0</v>
      </c>
      <c r="F49" s="251">
        <f>F40+F48</f>
        <v>0</v>
      </c>
      <c r="G49" s="251">
        <f>G40+G48</f>
        <v>-13510.299999999996</v>
      </c>
    </row>
    <row r="50" spans="1:7" ht="12.75">
      <c r="A50" s="272">
        <v>3</v>
      </c>
      <c r="B50" s="272"/>
      <c r="C50" s="273" t="s">
        <v>249</v>
      </c>
      <c r="D50" s="274">
        <f>D13+D26+D41</f>
        <v>0</v>
      </c>
      <c r="E50" s="274">
        <f>E13+E26+E41</f>
        <v>0</v>
      </c>
      <c r="F50" s="274">
        <f>F13+F26+F41</f>
        <v>0</v>
      </c>
      <c r="G50" s="274">
        <f>G13+G26+G41</f>
        <v>1895942.1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0</v>
      </c>
      <c r="E51" s="274">
        <f>E24+E28+E29+E30+E31+E32+E33+E34+E35+E36+E37+E45</f>
        <v>0</v>
      </c>
      <c r="F51" s="274">
        <f>F24+F28+F29+F30+F31+F32+F33+F34+F35+F36+F37+F45</f>
        <v>0</v>
      </c>
      <c r="G51" s="274">
        <f>G24+G28+G29+G30+G31+G32+G33+G34+G35+G36+G37+G45</f>
        <v>1882431.8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55"/>
      <c r="E54" s="237"/>
      <c r="F54" s="255"/>
      <c r="G54" s="237">
        <v>163375</v>
      </c>
    </row>
    <row r="55" spans="1:7" s="234" customFormat="1" ht="12.75">
      <c r="A55" s="283" t="s">
        <v>254</v>
      </c>
      <c r="B55" s="284"/>
      <c r="C55" s="284" t="s">
        <v>255</v>
      </c>
      <c r="D55" s="255"/>
      <c r="E55" s="237"/>
      <c r="F55" s="255"/>
      <c r="G55" s="262">
        <v>900</v>
      </c>
    </row>
    <row r="56" spans="1:7" s="234" customFormat="1" ht="12.75">
      <c r="A56" s="283" t="s">
        <v>256</v>
      </c>
      <c r="B56" s="284"/>
      <c r="C56" s="284" t="s">
        <v>257</v>
      </c>
      <c r="D56" s="255"/>
      <c r="E56" s="237"/>
      <c r="F56" s="255"/>
      <c r="G56" s="262">
        <v>0</v>
      </c>
    </row>
    <row r="57" spans="1:7" s="234" customFormat="1" ht="12.75">
      <c r="A57" s="288">
        <v>57</v>
      </c>
      <c r="B57" s="289"/>
      <c r="C57" s="289" t="s">
        <v>258</v>
      </c>
      <c r="D57" s="255"/>
      <c r="E57" s="237"/>
      <c r="F57" s="255"/>
      <c r="G57" s="237">
        <v>3220</v>
      </c>
    </row>
    <row r="58" spans="1:7" s="234" customFormat="1" ht="12.75">
      <c r="A58" s="288">
        <v>58</v>
      </c>
      <c r="B58" s="289"/>
      <c r="C58" s="289" t="s">
        <v>259</v>
      </c>
      <c r="D58" s="244"/>
      <c r="E58" s="237"/>
      <c r="F58" s="244"/>
      <c r="G58" s="237"/>
    </row>
    <row r="59" spans="1:7" ht="12.75">
      <c r="A59" s="291">
        <v>5</v>
      </c>
      <c r="B59" s="292"/>
      <c r="C59" s="292" t="s">
        <v>260</v>
      </c>
      <c r="D59" s="293">
        <f>D54+D57+D58</f>
        <v>0</v>
      </c>
      <c r="E59" s="293">
        <f>E54+E57+E58</f>
        <v>0</v>
      </c>
      <c r="F59" s="293">
        <f>F54+F57+F58</f>
        <v>0</v>
      </c>
      <c r="G59" s="293">
        <f>G54+G57+G58</f>
        <v>166595</v>
      </c>
    </row>
    <row r="60" spans="1:7" s="234" customFormat="1" ht="12.75">
      <c r="A60" s="294" t="s">
        <v>261</v>
      </c>
      <c r="B60" s="295"/>
      <c r="C60" s="295" t="s">
        <v>262</v>
      </c>
      <c r="D60" s="255"/>
      <c r="E60" s="237"/>
      <c r="F60" s="255"/>
      <c r="G60" s="237">
        <v>44114</v>
      </c>
    </row>
    <row r="61" spans="1:7" s="234" customFormat="1" ht="12.75">
      <c r="A61" s="294" t="s">
        <v>263</v>
      </c>
      <c r="B61" s="295"/>
      <c r="C61" s="295" t="s">
        <v>264</v>
      </c>
      <c r="D61" s="255"/>
      <c r="E61" s="237"/>
      <c r="F61" s="255"/>
      <c r="G61" s="262"/>
    </row>
    <row r="62" spans="1:7" s="234" customFormat="1" ht="12.75">
      <c r="A62" s="294" t="s">
        <v>265</v>
      </c>
      <c r="B62" s="295"/>
      <c r="C62" s="295" t="s">
        <v>266</v>
      </c>
      <c r="D62" s="255"/>
      <c r="E62" s="237"/>
      <c r="F62" s="255"/>
      <c r="G62" s="262"/>
    </row>
    <row r="63" spans="1:7" s="234" customFormat="1" ht="12.75">
      <c r="A63" s="294">
        <v>67</v>
      </c>
      <c r="B63" s="295"/>
      <c r="C63" s="295" t="s">
        <v>258</v>
      </c>
      <c r="D63" s="255"/>
      <c r="E63" s="237"/>
      <c r="F63" s="255"/>
      <c r="G63" s="290">
        <v>3220</v>
      </c>
    </row>
    <row r="64" spans="1:7" s="234" customFormat="1" ht="12.75">
      <c r="A64" s="294">
        <v>68</v>
      </c>
      <c r="B64" s="295"/>
      <c r="C64" s="295" t="s">
        <v>267</v>
      </c>
      <c r="D64" s="237"/>
      <c r="E64" s="237"/>
      <c r="F64" s="237"/>
      <c r="G64" s="237">
        <v>22130</v>
      </c>
    </row>
    <row r="65" spans="1:7" ht="12.75">
      <c r="A65" s="291">
        <v>6</v>
      </c>
      <c r="B65" s="292"/>
      <c r="C65" s="292" t="s">
        <v>268</v>
      </c>
      <c r="D65" s="293">
        <f>D60+D63+D64</f>
        <v>0</v>
      </c>
      <c r="E65" s="293">
        <f>E60+E63+E64</f>
        <v>0</v>
      </c>
      <c r="F65" s="293">
        <f>F60+F63+F64</f>
        <v>0</v>
      </c>
      <c r="G65" s="293">
        <f>G60+G63+G64</f>
        <v>69464</v>
      </c>
    </row>
    <row r="66" spans="1:7" ht="12.75">
      <c r="A66" s="296"/>
      <c r="B66" s="296"/>
      <c r="C66" s="292" t="s">
        <v>15</v>
      </c>
      <c r="D66" s="293">
        <f>D59-D65</f>
        <v>0</v>
      </c>
      <c r="E66" s="293">
        <f>E59-E65</f>
        <v>0</v>
      </c>
      <c r="F66" s="293">
        <f>F59-F65</f>
        <v>0</v>
      </c>
      <c r="G66" s="293">
        <f>G59-G65</f>
        <v>97131</v>
      </c>
    </row>
    <row r="67" spans="1:7" ht="12.75">
      <c r="A67" s="289"/>
      <c r="B67" s="289"/>
      <c r="C67" s="297" t="s">
        <v>269</v>
      </c>
      <c r="D67" s="298">
        <f>D66-D55-D56+D61+D62</f>
        <v>0</v>
      </c>
      <c r="E67" s="298">
        <f>E66-E55-E56+E61+E62</f>
        <v>0</v>
      </c>
      <c r="F67" s="298">
        <f>F66-F55-F56+F61+F62</f>
        <v>0</v>
      </c>
      <c r="G67" s="298">
        <f>G66-G55-G56+G61+G62</f>
        <v>96231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37"/>
      <c r="E70" s="255"/>
      <c r="F70" s="237"/>
      <c r="G70" s="255"/>
    </row>
    <row r="71" spans="1:7" s="301" customFormat="1" ht="12.75">
      <c r="A71" s="300">
        <v>14</v>
      </c>
      <c r="B71" s="300"/>
      <c r="C71" s="300" t="s">
        <v>272</v>
      </c>
      <c r="D71" s="237"/>
      <c r="E71" s="255"/>
      <c r="F71" s="237"/>
      <c r="G71" s="255"/>
    </row>
    <row r="72" spans="1:7" s="301" customFormat="1" ht="12.75">
      <c r="A72" s="302" t="s">
        <v>273</v>
      </c>
      <c r="B72" s="302"/>
      <c r="C72" s="302" t="s">
        <v>255</v>
      </c>
      <c r="D72" s="237"/>
      <c r="E72" s="255"/>
      <c r="F72" s="237"/>
      <c r="G72" s="255"/>
    </row>
    <row r="73" spans="1:7" s="301" customFormat="1" ht="12.75">
      <c r="A73" s="302" t="s">
        <v>274</v>
      </c>
      <c r="B73" s="302"/>
      <c r="C73" s="302" t="s">
        <v>275</v>
      </c>
      <c r="D73" s="237"/>
      <c r="E73" s="255"/>
      <c r="F73" s="237"/>
      <c r="G73" s="255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0</v>
      </c>
      <c r="E74" s="306">
        <f>E70+E71</f>
        <v>0</v>
      </c>
      <c r="F74" s="306">
        <f>F70+F71</f>
        <v>0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/>
      <c r="E76" s="290"/>
      <c r="F76" s="290"/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/>
      <c r="E77" s="287"/>
      <c r="F77" s="287"/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/>
      <c r="E78" s="287"/>
      <c r="F78" s="287"/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/>
      <c r="E79" s="287"/>
      <c r="F79" s="287"/>
      <c r="G79" s="287"/>
    </row>
    <row r="80" spans="1:7" s="308" customFormat="1" ht="12.75">
      <c r="A80" s="307" t="s">
        <v>284</v>
      </c>
      <c r="B80" s="302"/>
      <c r="C80" s="302" t="s">
        <v>285</v>
      </c>
      <c r="D80" s="287"/>
      <c r="E80" s="287"/>
      <c r="F80" s="287"/>
      <c r="G80" s="287"/>
    </row>
    <row r="81" spans="1:7" s="308" customFormat="1" ht="12.75">
      <c r="A81" s="307" t="s">
        <v>286</v>
      </c>
      <c r="B81" s="302"/>
      <c r="C81" s="302" t="s">
        <v>287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288</v>
      </c>
      <c r="D82" s="290"/>
      <c r="E82" s="290"/>
      <c r="F82" s="290"/>
      <c r="G82" s="290"/>
    </row>
    <row r="83" spans="1:7" s="301" customFormat="1" ht="12.75">
      <c r="A83" s="307" t="s">
        <v>289</v>
      </c>
      <c r="B83" s="302"/>
      <c r="C83" s="302" t="s">
        <v>290</v>
      </c>
      <c r="D83" s="290"/>
      <c r="E83" s="290"/>
      <c r="F83" s="290"/>
      <c r="G83" s="290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0</v>
      </c>
      <c r="E84" s="306">
        <f>E76+E82</f>
        <v>0</v>
      </c>
      <c r="F84" s="306">
        <f>F76+F82</f>
        <v>0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0</v>
      </c>
      <c r="E87" s="315">
        <f>E49+E6+E8+E10-E19-E21-E38+E42+E44-E47</f>
        <v>0</v>
      </c>
      <c r="F87" s="315">
        <f>F49+F6+F8+F10-F19-F21-F38+F42+F44-F47</f>
        <v>0</v>
      </c>
      <c r="G87" s="315">
        <f>G49+G6+G8+G10-G19-G21-G38+G42+G44-G47</f>
        <v>17671.700000000004</v>
      </c>
    </row>
    <row r="88" spans="1:7" ht="12.75">
      <c r="A88" s="316">
        <v>40</v>
      </c>
      <c r="B88" s="317"/>
      <c r="C88" s="317" t="s">
        <v>294</v>
      </c>
      <c r="D88" s="319">
        <f>IF(0=D111,0,D87/D111)</f>
        <v>0</v>
      </c>
      <c r="E88" s="319">
        <f>IF(0=E111,0,E87/E111)</f>
        <v>0</v>
      </c>
      <c r="F88" s="319">
        <f>IF(0=F111,0,F87/F111)</f>
        <v>0</v>
      </c>
      <c r="G88" s="319">
        <f>IF(0=G111,0,G87/G111)</f>
        <v>0.013371049129149491</v>
      </c>
    </row>
    <row r="89" spans="1:7" ht="25.5">
      <c r="A89" s="320" t="s">
        <v>295</v>
      </c>
      <c r="B89" s="321"/>
      <c r="C89" s="321" t="s">
        <v>296</v>
      </c>
      <c r="D89" s="362">
        <f>IF(0=D66,0,D87/D66)</f>
        <v>0</v>
      </c>
      <c r="E89" s="362">
        <f>IF(0=E66,0,E87/E66)</f>
        <v>0</v>
      </c>
      <c r="F89" s="362">
        <f>IF(0=F66,0,F87/F66)</f>
        <v>0</v>
      </c>
      <c r="G89" s="362">
        <f>IF(0=G66,0,G87/G66)</f>
        <v>0.18193676581112112</v>
      </c>
    </row>
    <row r="90" spans="1:7" ht="25.5">
      <c r="A90" s="323" t="s">
        <v>297</v>
      </c>
      <c r="B90" s="324"/>
      <c r="C90" s="324" t="s">
        <v>298</v>
      </c>
      <c r="D90" s="363">
        <f>IF(0=D67,0,D87/D67)</f>
        <v>0</v>
      </c>
      <c r="E90" s="363">
        <f>IF(0=E67,0,E87/E67)</f>
        <v>0</v>
      </c>
      <c r="F90" s="362">
        <f>IF(0=F67,0,F87/F67)</f>
        <v>0</v>
      </c>
      <c r="G90" s="363">
        <f>IF(0=G67,0,G87/G67)</f>
        <v>0.1836383286051273</v>
      </c>
    </row>
    <row r="91" spans="1:7" ht="25.5">
      <c r="A91" s="327" t="s">
        <v>299</v>
      </c>
      <c r="B91" s="328"/>
      <c r="C91" s="328" t="s">
        <v>300</v>
      </c>
      <c r="D91" s="329">
        <f>D87-D66</f>
        <v>0</v>
      </c>
      <c r="E91" s="329">
        <f>E87-E66</f>
        <v>0</v>
      </c>
      <c r="F91" s="329">
        <f>F87-F66</f>
        <v>0</v>
      </c>
      <c r="G91" s="329">
        <f>G87-G66</f>
        <v>-79459.29999999999</v>
      </c>
    </row>
    <row r="92" spans="1:7" ht="25.5">
      <c r="A92" s="323" t="s">
        <v>301</v>
      </c>
      <c r="B92" s="324"/>
      <c r="C92" s="324" t="s">
        <v>302</v>
      </c>
      <c r="D92" s="330">
        <f>D87-D67</f>
        <v>0</v>
      </c>
      <c r="E92" s="330">
        <f>E87-E67</f>
        <v>0</v>
      </c>
      <c r="F92" s="330">
        <f>F87-F67</f>
        <v>0</v>
      </c>
      <c r="G92" s="330">
        <f>G87-G67</f>
        <v>-78559.29999999999</v>
      </c>
    </row>
    <row r="93" spans="1:7" ht="12.75">
      <c r="A93" s="314">
        <v>31</v>
      </c>
      <c r="B93" s="314"/>
      <c r="C93" s="314" t="s">
        <v>303</v>
      </c>
      <c r="D93" s="331">
        <f>D77+D78+D80</f>
        <v>0</v>
      </c>
      <c r="E93" s="331">
        <f>E77+E78+E80</f>
        <v>0</v>
      </c>
      <c r="F93" s="331">
        <f>F77+F78+F80</f>
        <v>0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</v>
      </c>
      <c r="E94" s="326">
        <f>IF(0=E111,0,E93/E111)</f>
        <v>0</v>
      </c>
      <c r="F94" s="326">
        <f>IF(0=F111,0,F93/F111)</f>
        <v>0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0</v>
      </c>
      <c r="E95" s="331">
        <f>E76-E70</f>
        <v>0</v>
      </c>
      <c r="F95" s="331">
        <f>F76-F70</f>
        <v>0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0</v>
      </c>
      <c r="E96" s="333">
        <f>E71-E72-E73-E82</f>
        <v>0</v>
      </c>
      <c r="F96" s="333">
        <f>F71-F72-F73-F82</f>
        <v>0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0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0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0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0</v>
      </c>
      <c r="E100" s="315">
        <f>E82</f>
        <v>0</v>
      </c>
      <c r="F100" s="315">
        <f>F82</f>
        <v>0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</v>
      </c>
      <c r="E102" s="335">
        <f>IF(E111=0,0,(E27-E28+E6)/E111)</f>
        <v>0</v>
      </c>
      <c r="F102" s="335">
        <f>IF(F111=0,0,(F27-F28+F6)/F111)</f>
        <v>0</v>
      </c>
      <c r="G102" s="335">
        <f>IF(G111=0,0,(G27-G28+G6)/G111)</f>
        <v>0.05457526601439577</v>
      </c>
    </row>
    <row r="103" spans="1:7" ht="12.75">
      <c r="A103" s="317">
        <v>43</v>
      </c>
      <c r="B103" s="317"/>
      <c r="C103" s="317" t="s">
        <v>315</v>
      </c>
      <c r="D103" s="315">
        <f>D39</f>
        <v>0</v>
      </c>
      <c r="E103" s="315">
        <f>E39</f>
        <v>0</v>
      </c>
      <c r="F103" s="315">
        <f>F39</f>
        <v>0</v>
      </c>
      <c r="G103" s="315">
        <f>G39</f>
        <v>55662.200000000004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</v>
      </c>
      <c r="E105" s="319">
        <f>IF(E111=0,0,(E27-E28)/E111)</f>
        <v>0</v>
      </c>
      <c r="F105" s="319">
        <f>IF(F111=0,0,(F27-F28)/F111)</f>
        <v>0</v>
      </c>
      <c r="G105" s="319">
        <f>IF(G111=0,0,(G27-G28)/G111)</f>
        <v>-0.0014294372366432883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</v>
      </c>
      <c r="E106" s="335">
        <f>IF(E113=0,0,E54/E113)</f>
        <v>0</v>
      </c>
      <c r="F106" s="335">
        <f>IF(F113=0,0,F54/F113)</f>
        <v>0</v>
      </c>
      <c r="G106" s="335">
        <f>IF(G113=0,0,G54/G113)</f>
        <v>0.10467022360699067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/>
      <c r="E109" s="290"/>
      <c r="F109" s="290"/>
      <c r="G109" s="290">
        <v>251900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0</v>
      </c>
      <c r="E111" s="342">
        <f>E14+E15+E16+E17+E20</f>
        <v>0</v>
      </c>
      <c r="F111" s="342">
        <v>0</v>
      </c>
      <c r="G111" s="342">
        <f>G14+G15+G16+G17+G20</f>
        <v>1321639</v>
      </c>
    </row>
    <row r="112" spans="1:7" ht="12.75">
      <c r="A112" s="339"/>
      <c r="B112" s="339"/>
      <c r="C112" s="339" t="s">
        <v>323</v>
      </c>
      <c r="D112" s="342">
        <f>D50-D11-D41-D12</f>
        <v>0</v>
      </c>
      <c r="E112" s="342">
        <f>E50-E11-E41-E12</f>
        <v>0</v>
      </c>
      <c r="F112" s="342">
        <f>F50-F11-F41-F12</f>
        <v>0</v>
      </c>
      <c r="G112" s="342">
        <f>G50-G11-G41-G12</f>
        <v>1474856.1</v>
      </c>
    </row>
    <row r="113" spans="1:7" ht="12.75">
      <c r="A113" s="339"/>
      <c r="B113" s="339"/>
      <c r="C113" s="339" t="s">
        <v>324</v>
      </c>
      <c r="D113" s="342">
        <f>D50-D6-D7-D11-D12-D41+D54</f>
        <v>0</v>
      </c>
      <c r="E113" s="342">
        <f>E50-E6-E7-E11-E12-E41+E54</f>
        <v>0</v>
      </c>
      <c r="F113" s="342">
        <f>F50-F6-F7-F11-F12-F41+F54</f>
        <v>0</v>
      </c>
      <c r="G113" s="342">
        <f>G50-G6-G7-G11-G12-G41+G54</f>
        <v>1560854.6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0</v>
      </c>
      <c r="E114" s="345">
        <f t="shared" si="0"/>
        <v>0</v>
      </c>
      <c r="F114" s="345">
        <f t="shared" si="0"/>
        <v>0</v>
      </c>
      <c r="G114" s="345">
        <f t="shared" si="0"/>
        <v>1434764.8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0</v>
      </c>
      <c r="F115" s="345">
        <f t="shared" si="1"/>
        <v>0</v>
      </c>
      <c r="G115" s="345">
        <f t="shared" si="1"/>
        <v>1456894.8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0</v>
      </c>
      <c r="E116" s="345">
        <f t="shared" si="2"/>
        <v>0</v>
      </c>
      <c r="F116" s="345">
        <f t="shared" si="2"/>
        <v>0</v>
      </c>
      <c r="G116" s="345">
        <f t="shared" si="2"/>
        <v>1560854.6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0</v>
      </c>
      <c r="E117" s="345">
        <f t="shared" si="3"/>
        <v>0</v>
      </c>
      <c r="F117" s="345">
        <f t="shared" si="3"/>
        <v>0</v>
      </c>
      <c r="G117" s="345">
        <f t="shared" si="3"/>
        <v>1560854.6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0</v>
      </c>
      <c r="E118" s="345">
        <f t="shared" si="4"/>
        <v>0</v>
      </c>
      <c r="F118" s="345">
        <f t="shared" si="4"/>
        <v>0</v>
      </c>
      <c r="G118" s="345">
        <f t="shared" si="4"/>
        <v>-126089.80000000005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0</v>
      </c>
      <c r="E119" s="345">
        <f t="shared" si="5"/>
        <v>0</v>
      </c>
      <c r="F119" s="345">
        <f t="shared" si="5"/>
        <v>0</v>
      </c>
      <c r="G119" s="345">
        <f t="shared" si="5"/>
        <v>-103959.80000000005</v>
      </c>
      <c r="H119" s="346">
        <f t="shared" si="5"/>
        <v>0</v>
      </c>
      <c r="I119" s="346">
        <f t="shared" si="5"/>
        <v>0</v>
      </c>
    </row>
  </sheetData>
  <sheetProtection selectLockedCells="1"/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4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1.281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27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80</v>
      </c>
    </row>
    <row r="4" spans="1:9" ht="12.75">
      <c r="A4" s="5" t="s">
        <v>81</v>
      </c>
      <c r="B4" s="9" t="s">
        <v>82</v>
      </c>
      <c r="C4" s="10">
        <v>901894</v>
      </c>
      <c r="D4" s="11">
        <v>0.036106298522886285</v>
      </c>
      <c r="E4" s="10">
        <v>934458.054</v>
      </c>
      <c r="F4" s="11">
        <v>-0.01552463493454996</v>
      </c>
      <c r="G4" s="10">
        <v>919950.93385</v>
      </c>
      <c r="H4" s="11">
        <v>0.011045226192092495</v>
      </c>
      <c r="I4" s="12">
        <v>930112</v>
      </c>
    </row>
    <row r="5" spans="1:9" ht="12.75">
      <c r="A5" s="13" t="s">
        <v>83</v>
      </c>
      <c r="B5" s="14" t="s">
        <v>84</v>
      </c>
      <c r="C5" s="15">
        <v>271804</v>
      </c>
      <c r="D5" s="16">
        <v>-0.007960552456917562</v>
      </c>
      <c r="E5" s="15">
        <v>269640.29</v>
      </c>
      <c r="F5" s="16">
        <v>-0.018000841676887355</v>
      </c>
      <c r="G5" s="15">
        <v>264786.53783</v>
      </c>
      <c r="H5" s="16">
        <v>0.050370620346881154</v>
      </c>
      <c r="I5" s="17">
        <v>278124</v>
      </c>
    </row>
    <row r="6" spans="1:9" ht="12.75">
      <c r="A6" s="13" t="s">
        <v>85</v>
      </c>
      <c r="B6" s="14" t="s">
        <v>86</v>
      </c>
      <c r="C6" s="15">
        <v>52845</v>
      </c>
      <c r="D6" s="16">
        <v>-0.10911344498060363</v>
      </c>
      <c r="E6" s="15">
        <v>47078.9</v>
      </c>
      <c r="F6" s="16">
        <v>0.017604578484204075</v>
      </c>
      <c r="G6" s="15">
        <v>47907.70419</v>
      </c>
      <c r="H6" s="16">
        <v>0.08343743198686565</v>
      </c>
      <c r="I6" s="17">
        <v>51905</v>
      </c>
    </row>
    <row r="7" spans="1:9" ht="12.75">
      <c r="A7" s="13" t="s">
        <v>87</v>
      </c>
      <c r="B7" s="14" t="s">
        <v>88</v>
      </c>
      <c r="C7" s="15">
        <v>47574</v>
      </c>
      <c r="D7" s="16">
        <v>-0.002123008365914155</v>
      </c>
      <c r="E7" s="15">
        <v>47473</v>
      </c>
      <c r="F7" s="16">
        <v>0.02382941545720736</v>
      </c>
      <c r="G7" s="15">
        <v>48604.253840000005</v>
      </c>
      <c r="H7" s="16">
        <v>0.05291195639924662</v>
      </c>
      <c r="I7" s="17">
        <v>51176</v>
      </c>
    </row>
    <row r="8" spans="1:9" ht="12.75">
      <c r="A8" s="13" t="s">
        <v>89</v>
      </c>
      <c r="B8" s="14" t="s">
        <v>90</v>
      </c>
      <c r="C8" s="15">
        <v>12298</v>
      </c>
      <c r="D8" s="16">
        <v>0.3420474873963246</v>
      </c>
      <c r="E8" s="15">
        <v>16504.5</v>
      </c>
      <c r="F8" s="16">
        <v>-0.06399070556514898</v>
      </c>
      <c r="G8" s="15">
        <v>15448.365399999999</v>
      </c>
      <c r="H8" s="16">
        <v>0.14115633230684727</v>
      </c>
      <c r="I8" s="17">
        <v>17629</v>
      </c>
    </row>
    <row r="9" spans="1:9" ht="12.75">
      <c r="A9" s="13" t="s">
        <v>91</v>
      </c>
      <c r="B9" s="14" t="s">
        <v>92</v>
      </c>
      <c r="C9" s="15">
        <v>179104</v>
      </c>
      <c r="D9" s="16">
        <v>0.038502769340718244</v>
      </c>
      <c r="E9" s="15">
        <v>186000</v>
      </c>
      <c r="F9" s="16">
        <v>0.015056074569892434</v>
      </c>
      <c r="G9" s="15">
        <v>188800.42987</v>
      </c>
      <c r="H9" s="16">
        <v>0.03389595105480682</v>
      </c>
      <c r="I9" s="17">
        <v>195200</v>
      </c>
    </row>
    <row r="10" spans="1:9" ht="12.75">
      <c r="A10" s="13" t="s">
        <v>93</v>
      </c>
      <c r="B10" s="14" t="s">
        <v>94</v>
      </c>
      <c r="C10" s="15">
        <v>1499101</v>
      </c>
      <c r="D10" s="16">
        <v>0.03015491951509606</v>
      </c>
      <c r="E10" s="15">
        <v>1544306.27</v>
      </c>
      <c r="F10" s="16">
        <v>0.008801741613080415</v>
      </c>
      <c r="G10" s="15">
        <v>1557898.85476</v>
      </c>
      <c r="H10" s="16">
        <v>0.08929600584463554</v>
      </c>
      <c r="I10" s="17">
        <v>1697013</v>
      </c>
    </row>
    <row r="11" spans="1:9" ht="12.75">
      <c r="A11" s="13" t="s">
        <v>96</v>
      </c>
      <c r="B11" s="14" t="s">
        <v>97</v>
      </c>
      <c r="C11" s="15">
        <v>15285</v>
      </c>
      <c r="D11" s="16">
        <v>-0.1304808635917566</v>
      </c>
      <c r="E11" s="15">
        <v>13290.6</v>
      </c>
      <c r="F11" s="16">
        <v>0.25564945901614666</v>
      </c>
      <c r="G11" s="15">
        <v>16688.3347</v>
      </c>
      <c r="H11" s="16">
        <v>-0.2406072728155434</v>
      </c>
      <c r="I11" s="17">
        <v>12673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184860</v>
      </c>
      <c r="D13" s="43">
        <v>-0.005649356269609415</v>
      </c>
      <c r="E13" s="20">
        <v>183815.66</v>
      </c>
      <c r="F13" s="43">
        <v>0.04386787725267809</v>
      </c>
      <c r="G13" s="20">
        <v>191879.26281000001</v>
      </c>
      <c r="H13" s="43">
        <v>-0.0034618791018483936</v>
      </c>
      <c r="I13" s="21">
        <v>191215</v>
      </c>
    </row>
    <row r="14" spans="1:9" ht="12.75">
      <c r="A14" s="22" t="s">
        <v>101</v>
      </c>
      <c r="B14" s="23" t="s">
        <v>102</v>
      </c>
      <c r="C14" s="24">
        <v>3111920</v>
      </c>
      <c r="D14" s="25">
        <v>0.02685428095837934</v>
      </c>
      <c r="E14" s="24">
        <v>3195488.374</v>
      </c>
      <c r="F14" s="25">
        <v>0.0026814677623984125</v>
      </c>
      <c r="G14" s="24">
        <v>3204056.9730599998</v>
      </c>
      <c r="H14" s="25">
        <v>0.05277216615112728</v>
      </c>
      <c r="I14" s="26">
        <v>3373142</v>
      </c>
    </row>
    <row r="15" spans="1:9" ht="12.75">
      <c r="A15" s="27" t="s">
        <v>103</v>
      </c>
      <c r="B15" s="28" t="s">
        <v>104</v>
      </c>
      <c r="C15" s="10">
        <v>1456927</v>
      </c>
      <c r="D15" s="16">
        <v>-0.002794923836266333</v>
      </c>
      <c r="E15" s="10">
        <v>1452855</v>
      </c>
      <c r="F15" s="16">
        <v>0.06706202775913635</v>
      </c>
      <c r="G15" s="10">
        <v>1550286.40234</v>
      </c>
      <c r="H15" s="16">
        <v>0.008755541969220655</v>
      </c>
      <c r="I15" s="12">
        <v>1563860</v>
      </c>
    </row>
    <row r="16" spans="1:9" ht="12.75">
      <c r="A16" s="8" t="s">
        <v>105</v>
      </c>
      <c r="B16" s="29" t="s">
        <v>106</v>
      </c>
      <c r="C16" s="15">
        <v>193494</v>
      </c>
      <c r="D16" s="16">
        <v>-0.16405676661808635</v>
      </c>
      <c r="E16" s="15">
        <v>161750</v>
      </c>
      <c r="F16" s="16">
        <v>0.16367369848531685</v>
      </c>
      <c r="G16" s="15">
        <v>188224.22073</v>
      </c>
      <c r="H16" s="16">
        <v>-0.07551749012359957</v>
      </c>
      <c r="I16" s="17">
        <v>174010</v>
      </c>
    </row>
    <row r="17" spans="1:9" ht="12.75">
      <c r="A17" s="8" t="s">
        <v>107</v>
      </c>
      <c r="B17" s="29" t="s">
        <v>108</v>
      </c>
      <c r="C17" s="15">
        <v>59559</v>
      </c>
      <c r="D17" s="16">
        <v>0.01777682634026758</v>
      </c>
      <c r="E17" s="15">
        <v>60617.77</v>
      </c>
      <c r="F17" s="16">
        <v>-0.011121569962075408</v>
      </c>
      <c r="G17" s="15">
        <v>59943.60523</v>
      </c>
      <c r="H17" s="16">
        <v>0.09361123256549911</v>
      </c>
      <c r="I17" s="17">
        <v>65555</v>
      </c>
    </row>
    <row r="18" spans="1:9" ht="12.75">
      <c r="A18" s="8" t="s">
        <v>109</v>
      </c>
      <c r="B18" s="29" t="s">
        <v>110</v>
      </c>
      <c r="C18" s="15">
        <v>401931</v>
      </c>
      <c r="D18" s="16">
        <v>0.016866004363933044</v>
      </c>
      <c r="E18" s="15">
        <v>408709.97</v>
      </c>
      <c r="F18" s="16">
        <v>0.0005095367504737977</v>
      </c>
      <c r="G18" s="15">
        <v>408918.22275</v>
      </c>
      <c r="H18" s="16">
        <v>-0.1597170757291716</v>
      </c>
      <c r="I18" s="17">
        <v>343607</v>
      </c>
    </row>
    <row r="19" spans="1:9" ht="12.75">
      <c r="A19" s="8" t="s">
        <v>111</v>
      </c>
      <c r="B19" s="29" t="s">
        <v>112</v>
      </c>
      <c r="C19" s="15">
        <v>794959</v>
      </c>
      <c r="D19" s="16">
        <v>-0.0052799452550382694</v>
      </c>
      <c r="E19" s="15">
        <v>790761.66</v>
      </c>
      <c r="F19" s="16">
        <v>0.034487459179545904</v>
      </c>
      <c r="G19" s="15">
        <v>818033.02047</v>
      </c>
      <c r="H19" s="16">
        <v>-0.008602367256467075</v>
      </c>
      <c r="I19" s="17">
        <v>810996</v>
      </c>
    </row>
    <row r="20" spans="1:9" ht="12.75">
      <c r="A20" s="58" t="s">
        <v>113</v>
      </c>
      <c r="B20" s="29" t="s">
        <v>114</v>
      </c>
      <c r="C20" s="15">
        <v>4814</v>
      </c>
      <c r="D20" s="16">
        <v>-0.2253531366846697</v>
      </c>
      <c r="E20" s="15">
        <v>3729.15</v>
      </c>
      <c r="F20" s="16">
        <v>-0.17757829800356645</v>
      </c>
      <c r="G20" s="15">
        <v>3066.9338900000002</v>
      </c>
      <c r="H20" s="16">
        <v>0.13892249565249015</v>
      </c>
      <c r="I20" s="17">
        <v>3493</v>
      </c>
    </row>
    <row r="21" spans="1:9" ht="12.75">
      <c r="A21" s="141">
        <v>489</v>
      </c>
      <c r="B21" s="29" t="s">
        <v>115</v>
      </c>
      <c r="C21" s="15">
        <v>0</v>
      </c>
      <c r="D21" s="16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184860</v>
      </c>
      <c r="D22" s="16">
        <v>-0.005649356269609415</v>
      </c>
      <c r="E22" s="20">
        <v>183815.66</v>
      </c>
      <c r="F22" s="16">
        <v>0.04386787725267809</v>
      </c>
      <c r="G22" s="20">
        <v>191879.26281000001</v>
      </c>
      <c r="H22" s="16">
        <v>-0.0034618791018483936</v>
      </c>
      <c r="I22" s="21">
        <v>191215</v>
      </c>
    </row>
    <row r="23" spans="1:9" ht="12.75">
      <c r="A23" s="50" t="s">
        <v>118</v>
      </c>
      <c r="B23" s="51" t="s">
        <v>119</v>
      </c>
      <c r="C23" s="24">
        <v>3096544</v>
      </c>
      <c r="D23" s="52">
        <v>-0.011078411932787016</v>
      </c>
      <c r="E23" s="24">
        <v>3062239.21</v>
      </c>
      <c r="F23" s="52">
        <v>0.05163295463779277</v>
      </c>
      <c r="G23" s="24">
        <v>3220351.6682200003</v>
      </c>
      <c r="H23" s="53">
        <v>-0.020996361635676225</v>
      </c>
      <c r="I23" s="26">
        <v>3152736</v>
      </c>
    </row>
    <row r="24" spans="1:9" ht="12.75">
      <c r="A24" s="49" t="s">
        <v>120</v>
      </c>
      <c r="B24" s="32" t="s">
        <v>121</v>
      </c>
      <c r="C24" s="33">
        <v>-15376</v>
      </c>
      <c r="D24" s="118">
        <v>0</v>
      </c>
      <c r="E24" s="33">
        <v>-133249.16399999987</v>
      </c>
      <c r="F24" s="118">
        <v>0</v>
      </c>
      <c r="G24" s="34">
        <v>16294.695160000585</v>
      </c>
      <c r="H24" s="119">
        <v>0</v>
      </c>
      <c r="I24" s="35">
        <v>-220406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205570</v>
      </c>
      <c r="D26" s="16">
        <v>0.08922897309918756</v>
      </c>
      <c r="E26" s="15">
        <v>223912.8</v>
      </c>
      <c r="F26" s="16">
        <v>-0.12040112074879147</v>
      </c>
      <c r="G26" s="15">
        <v>196953.44793</v>
      </c>
      <c r="H26" s="16">
        <v>-0.011314592120225366</v>
      </c>
      <c r="I26" s="17">
        <v>194725</v>
      </c>
    </row>
    <row r="27" spans="1:9" ht="12.75">
      <c r="A27" s="58" t="s">
        <v>125</v>
      </c>
      <c r="B27" s="29" t="s">
        <v>126</v>
      </c>
      <c r="C27" s="15">
        <v>5946</v>
      </c>
      <c r="D27" s="16">
        <v>2.3299697275479314</v>
      </c>
      <c r="E27" s="15">
        <v>19800</v>
      </c>
      <c r="F27" s="16">
        <v>0.2062260101010102</v>
      </c>
      <c r="G27" s="15">
        <v>23883.275</v>
      </c>
      <c r="H27" s="16">
        <v>-0.42486949549423186</v>
      </c>
      <c r="I27" s="17">
        <v>13736</v>
      </c>
    </row>
    <row r="28" spans="1:9" ht="12.75">
      <c r="A28" s="8" t="s">
        <v>127</v>
      </c>
      <c r="B28" s="29" t="s">
        <v>128</v>
      </c>
      <c r="C28" s="15">
        <v>128700</v>
      </c>
      <c r="D28" s="16">
        <v>-0.04793892773892778</v>
      </c>
      <c r="E28" s="15">
        <v>122530.26</v>
      </c>
      <c r="F28" s="16">
        <v>0.11975672997021324</v>
      </c>
      <c r="G28" s="15">
        <v>137204.08326</v>
      </c>
      <c r="H28" s="16">
        <v>0.034101876772380725</v>
      </c>
      <c r="I28" s="17">
        <v>141883</v>
      </c>
    </row>
    <row r="29" spans="1:9" ht="12.75">
      <c r="A29" s="50" t="s">
        <v>129</v>
      </c>
      <c r="B29" s="51" t="s">
        <v>130</v>
      </c>
      <c r="C29" s="24">
        <v>340216</v>
      </c>
      <c r="D29" s="53">
        <v>0.0765015754697016</v>
      </c>
      <c r="E29" s="24">
        <v>366243.06</v>
      </c>
      <c r="F29" s="53">
        <v>-0.02239565661667409</v>
      </c>
      <c r="G29" s="24">
        <v>358040.80619000003</v>
      </c>
      <c r="H29" s="53">
        <v>-0.021497008321212416</v>
      </c>
      <c r="I29" s="26">
        <v>350344</v>
      </c>
    </row>
    <row r="30" spans="1:9" ht="12.75">
      <c r="A30" s="8" t="s">
        <v>131</v>
      </c>
      <c r="B30" s="29" t="s">
        <v>132</v>
      </c>
      <c r="C30" s="15">
        <v>891</v>
      </c>
      <c r="D30" s="16">
        <v>0.122334455667789</v>
      </c>
      <c r="E30" s="15">
        <v>1000</v>
      </c>
      <c r="F30" s="16">
        <v>1.8823760000000003</v>
      </c>
      <c r="G30" s="15">
        <v>2882.376</v>
      </c>
      <c r="H30" s="16">
        <v>-0.6530639999777961</v>
      </c>
      <c r="I30" s="17">
        <v>1000</v>
      </c>
    </row>
    <row r="31" spans="1:9" ht="12.75">
      <c r="A31" s="8" t="s">
        <v>133</v>
      </c>
      <c r="B31" s="29" t="s">
        <v>134</v>
      </c>
      <c r="C31" s="15">
        <v>108121</v>
      </c>
      <c r="D31" s="16">
        <v>0.2988300145207683</v>
      </c>
      <c r="E31" s="15">
        <v>140430.8</v>
      </c>
      <c r="F31" s="16">
        <v>-0.20248428208056907</v>
      </c>
      <c r="G31" s="15">
        <v>111995.77028000001</v>
      </c>
      <c r="H31" s="16">
        <v>0.06650456263998819</v>
      </c>
      <c r="I31" s="17">
        <v>119444</v>
      </c>
    </row>
    <row r="32" spans="1:9" ht="12.75">
      <c r="A32" s="50" t="s">
        <v>135</v>
      </c>
      <c r="B32" s="51" t="s">
        <v>136</v>
      </c>
      <c r="C32" s="24">
        <v>109012</v>
      </c>
      <c r="D32" s="53">
        <v>0.29738744358419245</v>
      </c>
      <c r="E32" s="24">
        <v>141430.8</v>
      </c>
      <c r="F32" s="53">
        <v>-0.18774307802826523</v>
      </c>
      <c r="G32" s="24">
        <v>114878.14628000002</v>
      </c>
      <c r="H32" s="53">
        <v>0.04845006557151406</v>
      </c>
      <c r="I32" s="26">
        <v>120444</v>
      </c>
    </row>
    <row r="33" spans="1:9" ht="12.75">
      <c r="A33" s="36" t="s">
        <v>137</v>
      </c>
      <c r="B33" s="37" t="s">
        <v>15</v>
      </c>
      <c r="C33" s="38">
        <v>231204</v>
      </c>
      <c r="D33" s="39">
        <v>-0.027645455960969494</v>
      </c>
      <c r="E33" s="38">
        <v>224812.26</v>
      </c>
      <c r="F33" s="39">
        <v>0.08162544120147187</v>
      </c>
      <c r="G33" s="38">
        <v>243162.65991000002</v>
      </c>
      <c r="H33" s="39">
        <v>-0.05454233768831459</v>
      </c>
      <c r="I33" s="40">
        <v>229900</v>
      </c>
    </row>
    <row r="34" spans="1:9" ht="12.75">
      <c r="A34" s="113" t="s">
        <v>2</v>
      </c>
      <c r="B34" s="29" t="s">
        <v>138</v>
      </c>
      <c r="C34" s="15">
        <v>163728</v>
      </c>
      <c r="D34" s="16">
        <v>-0.6778142040457337</v>
      </c>
      <c r="E34" s="15">
        <v>52750.83600000013</v>
      </c>
      <c r="F34" s="16">
        <v>2.8879976239618284</v>
      </c>
      <c r="G34" s="15">
        <v>205095.12503000058</v>
      </c>
      <c r="H34" s="16">
        <v>-1.1228990693772607</v>
      </c>
      <c r="I34" s="17">
        <v>-25206</v>
      </c>
    </row>
    <row r="35" spans="1:9" ht="12.75">
      <c r="A35" s="113" t="s">
        <v>2</v>
      </c>
      <c r="B35" s="29" t="s">
        <v>139</v>
      </c>
      <c r="C35" s="15">
        <v>-67476</v>
      </c>
      <c r="D35" s="16">
        <v>1.5499647874799911</v>
      </c>
      <c r="E35" s="15">
        <v>-172061.42399999988</v>
      </c>
      <c r="F35" s="16">
        <v>-0.7787561325774017</v>
      </c>
      <c r="G35" s="15">
        <v>-38067.53487999944</v>
      </c>
      <c r="H35" s="16">
        <v>5.701405825309479</v>
      </c>
      <c r="I35" s="17">
        <v>-255106</v>
      </c>
    </row>
    <row r="36" spans="1:9" ht="12.75">
      <c r="A36" s="123" t="s">
        <v>2</v>
      </c>
      <c r="B36" s="31" t="s">
        <v>140</v>
      </c>
      <c r="C36" s="20">
        <v>3060589</v>
      </c>
      <c r="D36" s="111">
        <v>0.03317390018718608</v>
      </c>
      <c r="E36" s="20">
        <v>3162120.6739999996</v>
      </c>
      <c r="F36" s="111">
        <v>-0.004060340781921823</v>
      </c>
      <c r="G36" s="20">
        <v>3149281.3864699993</v>
      </c>
      <c r="H36" s="111">
        <v>0.05000747605679247</v>
      </c>
      <c r="I36" s="21">
        <v>3306769</v>
      </c>
    </row>
    <row r="37" spans="1:9" ht="12.75">
      <c r="A37" s="123">
        <v>0</v>
      </c>
      <c r="B37" s="31" t="s">
        <v>19</v>
      </c>
      <c r="C37" s="64">
        <v>0.7081538381688898</v>
      </c>
      <c r="D37" s="124">
        <v>0</v>
      </c>
      <c r="E37" s="41">
        <v>0.23464394690930168</v>
      </c>
      <c r="F37" s="124">
        <v>0</v>
      </c>
      <c r="G37" s="41">
        <v>0.8434482708237807</v>
      </c>
      <c r="H37" s="124">
        <v>0</v>
      </c>
      <c r="I37" s="42" t="s">
        <v>54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4.8515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28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/>
      <c r="B3" s="2" t="s">
        <v>144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185</v>
      </c>
    </row>
    <row r="4" spans="1:9" ht="12.75">
      <c r="A4" s="5" t="s">
        <v>81</v>
      </c>
      <c r="B4" s="9" t="s">
        <v>145</v>
      </c>
      <c r="C4" s="10">
        <v>2179804</v>
      </c>
      <c r="D4" s="11">
        <v>0.04934108754732072</v>
      </c>
      <c r="E4" s="10">
        <v>2287357.9</v>
      </c>
      <c r="F4" s="11">
        <v>-0.01802959096606595</v>
      </c>
      <c r="G4" s="10">
        <v>2246117.7726700003</v>
      </c>
      <c r="H4" s="11">
        <v>0.03515604938031941</v>
      </c>
      <c r="I4" s="12">
        <v>2325082.4</v>
      </c>
    </row>
    <row r="5" spans="1:9" ht="12.75">
      <c r="A5" s="13" t="s">
        <v>83</v>
      </c>
      <c r="B5" s="14" t="s">
        <v>146</v>
      </c>
      <c r="C5" s="15">
        <v>472206</v>
      </c>
      <c r="D5" s="16">
        <v>0.05283287378813484</v>
      </c>
      <c r="E5" s="15">
        <v>497154</v>
      </c>
      <c r="F5" s="16">
        <v>-0.043519466080932614</v>
      </c>
      <c r="G5" s="15">
        <v>475518.12336</v>
      </c>
      <c r="H5" s="16">
        <v>0.048909548337850696</v>
      </c>
      <c r="I5" s="17">
        <v>498775.5</v>
      </c>
    </row>
    <row r="6" spans="1:9" ht="12.75">
      <c r="A6" s="13" t="s">
        <v>147</v>
      </c>
      <c r="B6" s="14" t="s">
        <v>148</v>
      </c>
      <c r="C6" s="15">
        <v>76241</v>
      </c>
      <c r="D6" s="16">
        <v>-0.1388242546661246</v>
      </c>
      <c r="E6" s="15">
        <v>65656.9</v>
      </c>
      <c r="F6" s="16">
        <v>0.0649618649372728</v>
      </c>
      <c r="G6" s="15">
        <v>69922.09467000002</v>
      </c>
      <c r="H6" s="16">
        <v>-0.06117801090182965</v>
      </c>
      <c r="I6" s="17">
        <v>65644.4</v>
      </c>
    </row>
    <row r="7" spans="1:9" ht="12.75">
      <c r="A7" s="13" t="s">
        <v>87</v>
      </c>
      <c r="B7" s="14" t="s">
        <v>149</v>
      </c>
      <c r="C7" s="15">
        <v>105170</v>
      </c>
      <c r="D7" s="16">
        <v>-0.08314062945706945</v>
      </c>
      <c r="E7" s="15">
        <v>96426.1</v>
      </c>
      <c r="F7" s="16">
        <v>-0.12949569826011859</v>
      </c>
      <c r="G7" s="15">
        <v>83939.33484999998</v>
      </c>
      <c r="H7" s="16">
        <v>0.04222174450552023</v>
      </c>
      <c r="I7" s="17">
        <v>87483.4</v>
      </c>
    </row>
    <row r="8" spans="1:9" ht="12.75">
      <c r="A8" s="13" t="s">
        <v>89</v>
      </c>
      <c r="B8" s="14" t="s">
        <v>150</v>
      </c>
      <c r="C8" s="15">
        <v>108608.82458000001</v>
      </c>
      <c r="D8" s="16">
        <v>-0.17603288364397476</v>
      </c>
      <c r="E8" s="15">
        <v>89490.1</v>
      </c>
      <c r="F8" s="16">
        <v>0.599098714494676</v>
      </c>
      <c r="G8" s="15">
        <v>143103.50387000002</v>
      </c>
      <c r="H8" s="16">
        <v>-0.26014529947372145</v>
      </c>
      <c r="I8" s="17">
        <v>105875.8</v>
      </c>
    </row>
    <row r="9" spans="1:9" ht="12.75">
      <c r="A9" s="13" t="s">
        <v>91</v>
      </c>
      <c r="B9" s="14" t="s">
        <v>151</v>
      </c>
      <c r="C9" s="15">
        <v>483841.3594</v>
      </c>
      <c r="D9" s="16">
        <v>-0.5482885128484533</v>
      </c>
      <c r="E9" s="15">
        <v>218556.7</v>
      </c>
      <c r="F9" s="16">
        <v>-0.14532913509400544</v>
      </c>
      <c r="G9" s="15">
        <v>186794.04382</v>
      </c>
      <c r="H9" s="16">
        <v>-0.07342655868201439</v>
      </c>
      <c r="I9" s="17">
        <v>173078.4</v>
      </c>
    </row>
    <row r="10" spans="1:9" ht="12.75">
      <c r="A10" s="13" t="s">
        <v>93</v>
      </c>
      <c r="B10" s="14" t="s">
        <v>152</v>
      </c>
      <c r="C10" s="15">
        <v>4720590</v>
      </c>
      <c r="D10" s="16">
        <v>0.015916442648058825</v>
      </c>
      <c r="E10" s="15">
        <v>4795725</v>
      </c>
      <c r="F10" s="16">
        <v>-0.01128065903278431</v>
      </c>
      <c r="G10" s="15">
        <v>4741626.06146</v>
      </c>
      <c r="H10" s="16">
        <v>0.02091026100642587</v>
      </c>
      <c r="I10" s="17">
        <v>4840774.7</v>
      </c>
    </row>
    <row r="11" spans="1:9" ht="12.75">
      <c r="A11" s="13" t="s">
        <v>96</v>
      </c>
      <c r="B11" s="14" t="s">
        <v>153</v>
      </c>
      <c r="C11" s="15">
        <v>33803</v>
      </c>
      <c r="D11" s="16">
        <v>-0.10165369937579508</v>
      </c>
      <c r="E11" s="15">
        <v>30366.8</v>
      </c>
      <c r="F11" s="16">
        <v>5.4460332201614925</v>
      </c>
      <c r="G11" s="15">
        <v>195745.40159</v>
      </c>
      <c r="H11" s="16">
        <v>-0.7521852385497971</v>
      </c>
      <c r="I11" s="17">
        <v>48508.6</v>
      </c>
    </row>
    <row r="12" spans="1:9" ht="12.75">
      <c r="A12" s="13">
        <v>389</v>
      </c>
      <c r="B12" s="14" t="s">
        <v>154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155</v>
      </c>
      <c r="C13" s="20">
        <v>9401</v>
      </c>
      <c r="D13" s="43">
        <v>-0.18242740134028296</v>
      </c>
      <c r="E13" s="20">
        <v>7686</v>
      </c>
      <c r="F13" s="43">
        <v>0.1079607233931825</v>
      </c>
      <c r="G13" s="20">
        <v>8515.78612</v>
      </c>
      <c r="H13" s="43">
        <v>0.009419433375811383</v>
      </c>
      <c r="I13" s="21">
        <v>8596</v>
      </c>
    </row>
    <row r="14" spans="1:9" ht="12.75">
      <c r="A14" s="22" t="s">
        <v>101</v>
      </c>
      <c r="B14" s="23" t="s">
        <v>156</v>
      </c>
      <c r="C14" s="24">
        <v>8113424.18398</v>
      </c>
      <c r="D14" s="25">
        <v>-0.011174268955271975</v>
      </c>
      <c r="E14" s="24">
        <v>8022762.6</v>
      </c>
      <c r="F14" s="25">
        <v>0.007303896508168153</v>
      </c>
      <c r="G14" s="24">
        <v>8081360.027740002</v>
      </c>
      <c r="H14" s="25">
        <v>0.0008432704689070581</v>
      </c>
      <c r="I14" s="26">
        <v>8088174.800000001</v>
      </c>
    </row>
    <row r="15" spans="1:9" ht="12.75">
      <c r="A15" s="27" t="s">
        <v>103</v>
      </c>
      <c r="B15" s="28" t="s">
        <v>157</v>
      </c>
      <c r="C15" s="10">
        <v>4772230</v>
      </c>
      <c r="D15" s="16">
        <v>-0.03240204265092001</v>
      </c>
      <c r="E15" s="10">
        <v>4617600</v>
      </c>
      <c r="F15" s="16">
        <v>0.054702008480595955</v>
      </c>
      <c r="G15" s="10">
        <v>4870191.99436</v>
      </c>
      <c r="H15" s="16">
        <v>-0.05279483738172187</v>
      </c>
      <c r="I15" s="12">
        <v>4613071</v>
      </c>
    </row>
    <row r="16" spans="1:9" ht="12.75">
      <c r="A16" s="8" t="s">
        <v>105</v>
      </c>
      <c r="B16" s="29" t="s">
        <v>158</v>
      </c>
      <c r="C16" s="15">
        <v>348333</v>
      </c>
      <c r="D16" s="16">
        <v>-0.11291781140460422</v>
      </c>
      <c r="E16" s="15">
        <v>309000</v>
      </c>
      <c r="F16" s="16">
        <v>0.12573666744336578</v>
      </c>
      <c r="G16" s="15">
        <v>347852.63024</v>
      </c>
      <c r="H16" s="16">
        <v>-0.09013193379727605</v>
      </c>
      <c r="I16" s="17">
        <v>316500</v>
      </c>
    </row>
    <row r="17" spans="1:9" ht="12.75">
      <c r="A17" s="8" t="s">
        <v>107</v>
      </c>
      <c r="B17" s="29" t="s">
        <v>159</v>
      </c>
      <c r="C17" s="15">
        <v>357386</v>
      </c>
      <c r="D17" s="16">
        <v>-0.031198759884270788</v>
      </c>
      <c r="E17" s="15">
        <v>346236</v>
      </c>
      <c r="F17" s="16">
        <v>0.07702153161427452</v>
      </c>
      <c r="G17" s="15">
        <v>372903.62701999996</v>
      </c>
      <c r="H17" s="16">
        <v>-0.4597352093086648</v>
      </c>
      <c r="I17" s="17">
        <v>201466.7</v>
      </c>
    </row>
    <row r="18" spans="1:9" ht="12.75">
      <c r="A18" s="8" t="s">
        <v>109</v>
      </c>
      <c r="B18" s="29" t="s">
        <v>160</v>
      </c>
      <c r="C18" s="15">
        <v>468442</v>
      </c>
      <c r="D18" s="16">
        <v>-0.05962958060976599</v>
      </c>
      <c r="E18" s="15">
        <v>440509</v>
      </c>
      <c r="F18" s="16">
        <v>0.03843218992120473</v>
      </c>
      <c r="G18" s="15">
        <v>457438.72555</v>
      </c>
      <c r="H18" s="16">
        <v>0.06408546721695467</v>
      </c>
      <c r="I18" s="17">
        <v>486753.9</v>
      </c>
    </row>
    <row r="19" spans="1:9" ht="12.75">
      <c r="A19" s="8" t="s">
        <v>111</v>
      </c>
      <c r="B19" s="29" t="s">
        <v>152</v>
      </c>
      <c r="C19" s="15">
        <v>2428679</v>
      </c>
      <c r="D19" s="16">
        <v>-0.06320349457462267</v>
      </c>
      <c r="E19" s="15">
        <v>2275178</v>
      </c>
      <c r="F19" s="16">
        <v>0.03080566157021553</v>
      </c>
      <c r="G19" s="15">
        <v>2345266.36348</v>
      </c>
      <c r="H19" s="16">
        <v>0.027370083637217348</v>
      </c>
      <c r="I19" s="17">
        <v>2409456.5</v>
      </c>
    </row>
    <row r="20" spans="1:9" ht="12.75">
      <c r="A20" s="58" t="s">
        <v>113</v>
      </c>
      <c r="B20" s="29" t="s">
        <v>161</v>
      </c>
      <c r="C20" s="15">
        <v>30591</v>
      </c>
      <c r="D20" s="16">
        <v>-0.053267300840116376</v>
      </c>
      <c r="E20" s="15">
        <v>28961.5</v>
      </c>
      <c r="F20" s="16">
        <v>-0.1417315667351484</v>
      </c>
      <c r="G20" s="15">
        <v>24856.74123</v>
      </c>
      <c r="H20" s="16">
        <v>1.633173005035946</v>
      </c>
      <c r="I20" s="17">
        <v>65452.1</v>
      </c>
    </row>
    <row r="21" spans="1:9" ht="12.75">
      <c r="A21" s="141">
        <v>489</v>
      </c>
      <c r="B21" s="29" t="s">
        <v>162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155</v>
      </c>
      <c r="C22" s="20">
        <v>9401</v>
      </c>
      <c r="D22" s="16">
        <v>-0.18242740134028296</v>
      </c>
      <c r="E22" s="20">
        <v>7686</v>
      </c>
      <c r="F22" s="16">
        <v>0.10796072339318226</v>
      </c>
      <c r="G22" s="20">
        <v>8515.786119999999</v>
      </c>
      <c r="H22" s="16">
        <v>0.0094194333758116</v>
      </c>
      <c r="I22" s="21">
        <v>8596</v>
      </c>
    </row>
    <row r="23" spans="1:9" ht="12.75">
      <c r="A23" s="50" t="s">
        <v>118</v>
      </c>
      <c r="B23" s="51" t="s">
        <v>163</v>
      </c>
      <c r="C23" s="24">
        <v>8415062</v>
      </c>
      <c r="D23" s="52">
        <v>-0.046332576040437966</v>
      </c>
      <c r="E23" s="24">
        <v>8025170.5</v>
      </c>
      <c r="F23" s="52">
        <v>0.05007437137939921</v>
      </c>
      <c r="G23" s="24">
        <v>8427025.867999999</v>
      </c>
      <c r="H23" s="53">
        <v>-0.038652980672207744</v>
      </c>
      <c r="I23" s="26">
        <v>8101296.2</v>
      </c>
    </row>
    <row r="24" spans="1:9" ht="12.75">
      <c r="A24" s="49" t="s">
        <v>120</v>
      </c>
      <c r="B24" s="32" t="s">
        <v>164</v>
      </c>
      <c r="C24" s="33">
        <v>301637.8160199998</v>
      </c>
      <c r="D24" s="118">
        <v>0</v>
      </c>
      <c r="E24" s="33">
        <v>2407.9000000003725</v>
      </c>
      <c r="F24" s="118">
        <v>0</v>
      </c>
      <c r="G24" s="34">
        <v>345665.8402599972</v>
      </c>
      <c r="H24" s="119">
        <v>0</v>
      </c>
      <c r="I24" s="35">
        <v>13121.399999999441</v>
      </c>
    </row>
    <row r="25" spans="1:9" ht="12.75">
      <c r="A25" s="122">
        <v>0</v>
      </c>
      <c r="B25" s="28" t="s">
        <v>165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166</v>
      </c>
      <c r="C26" s="15">
        <v>271531</v>
      </c>
      <c r="D26" s="16">
        <v>0.025153665695629598</v>
      </c>
      <c r="E26" s="15">
        <v>278361</v>
      </c>
      <c r="F26" s="16">
        <v>-0.20592282798236827</v>
      </c>
      <c r="G26" s="15">
        <v>221040.11568</v>
      </c>
      <c r="H26" s="16">
        <v>0.2563058933701333</v>
      </c>
      <c r="I26" s="17">
        <v>277694</v>
      </c>
    </row>
    <row r="27" spans="1:9" ht="12.75">
      <c r="A27" s="58" t="s">
        <v>125</v>
      </c>
      <c r="B27" s="29" t="s">
        <v>167</v>
      </c>
      <c r="C27" s="15">
        <v>0</v>
      </c>
      <c r="D27" s="43" t="s">
        <v>95</v>
      </c>
      <c r="E27" s="15">
        <v>0</v>
      </c>
      <c r="F27" s="43" t="s">
        <v>95</v>
      </c>
      <c r="G27" s="15">
        <v>49623.37</v>
      </c>
      <c r="H27" s="16">
        <v>-1</v>
      </c>
      <c r="I27" s="17">
        <v>0</v>
      </c>
    </row>
    <row r="28" spans="1:9" ht="12.75">
      <c r="A28" s="8" t="s">
        <v>127</v>
      </c>
      <c r="B28" s="29" t="s">
        <v>168</v>
      </c>
      <c r="C28" s="15">
        <v>75862</v>
      </c>
      <c r="D28" s="16">
        <v>-0.11116237378397617</v>
      </c>
      <c r="E28" s="15">
        <v>67429</v>
      </c>
      <c r="F28" s="16">
        <v>-1</v>
      </c>
      <c r="G28" s="15">
        <v>0</v>
      </c>
      <c r="H28" s="43" t="s">
        <v>95</v>
      </c>
      <c r="I28" s="17">
        <v>53851</v>
      </c>
    </row>
    <row r="29" spans="1:9" ht="12.75">
      <c r="A29" s="50" t="s">
        <v>129</v>
      </c>
      <c r="B29" s="51" t="s">
        <v>169</v>
      </c>
      <c r="C29" s="24">
        <v>347393</v>
      </c>
      <c r="D29" s="53">
        <v>-0.004614370468029005</v>
      </c>
      <c r="E29" s="24">
        <v>345790</v>
      </c>
      <c r="F29" s="53">
        <v>-0.21726051742387004</v>
      </c>
      <c r="G29" s="24">
        <v>270663.48568</v>
      </c>
      <c r="H29" s="53">
        <v>0.22493434667422782</v>
      </c>
      <c r="I29" s="26">
        <v>331545</v>
      </c>
    </row>
    <row r="30" spans="1:9" ht="12.75">
      <c r="A30" s="8" t="s">
        <v>131</v>
      </c>
      <c r="B30" s="29" t="s">
        <v>170</v>
      </c>
      <c r="C30" s="15">
        <v>0</v>
      </c>
      <c r="D30" s="43" t="s">
        <v>95</v>
      </c>
      <c r="E30" s="15">
        <v>0</v>
      </c>
      <c r="F30" s="43" t="s">
        <v>95</v>
      </c>
      <c r="G30" s="15">
        <v>0</v>
      </c>
      <c r="H30" s="43" t="s">
        <v>95</v>
      </c>
      <c r="I30" s="17">
        <v>0</v>
      </c>
    </row>
    <row r="31" spans="1:9" ht="12.75">
      <c r="A31" s="8" t="s">
        <v>133</v>
      </c>
      <c r="B31" s="29" t="s">
        <v>171</v>
      </c>
      <c r="C31" s="15">
        <v>43148</v>
      </c>
      <c r="D31" s="16">
        <v>0.06123111152312969</v>
      </c>
      <c r="E31" s="15">
        <v>45790</v>
      </c>
      <c r="F31" s="16">
        <v>-0.20352240052413184</v>
      </c>
      <c r="G31" s="15">
        <v>36470.70928</v>
      </c>
      <c r="H31" s="16">
        <v>-0.1350593223231112</v>
      </c>
      <c r="I31" s="17">
        <v>31545</v>
      </c>
    </row>
    <row r="32" spans="1:9" ht="12.75">
      <c r="A32" s="50" t="s">
        <v>135</v>
      </c>
      <c r="B32" s="51" t="s">
        <v>172</v>
      </c>
      <c r="C32" s="24">
        <v>43148</v>
      </c>
      <c r="D32" s="53">
        <v>0.06123111152312969</v>
      </c>
      <c r="E32" s="24">
        <v>45790</v>
      </c>
      <c r="F32" s="53">
        <v>-0.20352240052413184</v>
      </c>
      <c r="G32" s="24">
        <v>36470.70928</v>
      </c>
      <c r="H32" s="53">
        <v>-0.1350593223231112</v>
      </c>
      <c r="I32" s="26">
        <v>31545</v>
      </c>
    </row>
    <row r="33" spans="1:9" ht="12.75">
      <c r="A33" s="36" t="s">
        <v>137</v>
      </c>
      <c r="B33" s="37" t="s">
        <v>16</v>
      </c>
      <c r="C33" s="38">
        <v>304245</v>
      </c>
      <c r="D33" s="39">
        <v>-0.013952571118670808</v>
      </c>
      <c r="E33" s="38">
        <v>300000</v>
      </c>
      <c r="F33" s="39">
        <v>-0.21935741200000008</v>
      </c>
      <c r="G33" s="38">
        <v>234192.77639999997</v>
      </c>
      <c r="H33" s="39">
        <v>0.28099595816568507</v>
      </c>
      <c r="I33" s="40">
        <v>300000</v>
      </c>
    </row>
    <row r="34" spans="1:9" ht="12.75">
      <c r="A34" s="113" t="s">
        <v>2</v>
      </c>
      <c r="B34" s="29" t="s">
        <v>173</v>
      </c>
      <c r="C34" s="15">
        <v>785479.1754199998</v>
      </c>
      <c r="D34" s="16">
        <v>-0.7186881499667397</v>
      </c>
      <c r="E34" s="15">
        <v>220964.6</v>
      </c>
      <c r="F34" s="16">
        <v>1.4097067316665077</v>
      </c>
      <c r="G34" s="15">
        <v>532459.8840799972</v>
      </c>
      <c r="H34" s="16">
        <v>-0.6503026696147786</v>
      </c>
      <c r="I34" s="17">
        <v>186199.79999999944</v>
      </c>
    </row>
    <row r="35" spans="1:9" ht="12.75">
      <c r="A35" s="113" t="s">
        <v>2</v>
      </c>
      <c r="B35" s="29" t="s">
        <v>174</v>
      </c>
      <c r="C35" s="15">
        <v>481234.17541999975</v>
      </c>
      <c r="D35" s="16">
        <v>-1.1642348030062935</v>
      </c>
      <c r="E35" s="15">
        <v>-79035.39999999962</v>
      </c>
      <c r="F35" s="16">
        <v>-4.773841945254894</v>
      </c>
      <c r="G35" s="15">
        <v>298267.1076799972</v>
      </c>
      <c r="H35" s="16">
        <v>-1.3815378802080105</v>
      </c>
      <c r="I35" s="17">
        <v>-113800.20000000056</v>
      </c>
    </row>
    <row r="36" spans="1:9" ht="12.75">
      <c r="A36" s="123" t="s">
        <v>2</v>
      </c>
      <c r="B36" s="31" t="s">
        <v>175</v>
      </c>
      <c r="C36" s="20">
        <v>7825162.999999999</v>
      </c>
      <c r="D36" s="111">
        <v>0.025212254364541793</v>
      </c>
      <c r="E36" s="20">
        <v>8022453</v>
      </c>
      <c r="F36" s="111">
        <v>-0.0255019533277414</v>
      </c>
      <c r="G36" s="20">
        <v>7817864.778020001</v>
      </c>
      <c r="H36" s="111">
        <v>0.03399856988154725</v>
      </c>
      <c r="I36" s="21">
        <v>8083661.000000001</v>
      </c>
    </row>
    <row r="37" spans="1:9" ht="12.75">
      <c r="A37" s="123" t="s">
        <v>2</v>
      </c>
      <c r="B37" s="31" t="s">
        <v>33</v>
      </c>
      <c r="C37" s="64">
        <v>2.581732404542391</v>
      </c>
      <c r="D37" s="124">
        <v>0</v>
      </c>
      <c r="E37" s="41">
        <v>0.736548666666668</v>
      </c>
      <c r="F37" s="124">
        <v>0</v>
      </c>
      <c r="G37" s="41">
        <v>2.273596531306152</v>
      </c>
      <c r="H37" s="124">
        <v>0</v>
      </c>
      <c r="I37" s="42">
        <v>0.6206659999999982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21" sqref="D2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6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188</v>
      </c>
    </row>
    <row r="4" spans="1:9" ht="12.75">
      <c r="A4" s="5" t="s">
        <v>81</v>
      </c>
      <c r="B4" s="9" t="s">
        <v>82</v>
      </c>
      <c r="C4" s="10">
        <v>576692.9984199998</v>
      </c>
      <c r="D4" s="11">
        <v>0.03771672026466875</v>
      </c>
      <c r="E4" s="10">
        <v>598443.96692</v>
      </c>
      <c r="F4" s="11">
        <v>0.0200223475752772</v>
      </c>
      <c r="G4" s="10">
        <v>610426.22003</v>
      </c>
      <c r="H4" s="11"/>
      <c r="I4" s="12"/>
    </row>
    <row r="5" spans="1:9" ht="12.75">
      <c r="A5" s="13" t="s">
        <v>83</v>
      </c>
      <c r="B5" s="14" t="s">
        <v>84</v>
      </c>
      <c r="C5" s="15">
        <v>205390.70090999999</v>
      </c>
      <c r="D5" s="16">
        <v>0.02348024286704792</v>
      </c>
      <c r="E5" s="15">
        <v>210213.32445</v>
      </c>
      <c r="F5" s="16">
        <v>-0.010189956728977373</v>
      </c>
      <c r="G5" s="15">
        <v>208071.25977</v>
      </c>
      <c r="H5" s="16"/>
      <c r="I5" s="17"/>
    </row>
    <row r="6" spans="1:9" ht="12.75">
      <c r="A6" s="13" t="s">
        <v>85</v>
      </c>
      <c r="B6" s="14" t="s">
        <v>86</v>
      </c>
      <c r="C6" s="15">
        <v>33313.42951</v>
      </c>
      <c r="D6" s="16">
        <v>-0.16186239571585917</v>
      </c>
      <c r="E6" s="15">
        <v>27921.238</v>
      </c>
      <c r="F6" s="16">
        <v>0.12817347139120402</v>
      </c>
      <c r="G6" s="15">
        <v>31500</v>
      </c>
      <c r="H6" s="16"/>
      <c r="I6" s="17"/>
    </row>
    <row r="7" spans="1:9" ht="12.75">
      <c r="A7" s="13" t="s">
        <v>87</v>
      </c>
      <c r="B7" s="14" t="s">
        <v>88</v>
      </c>
      <c r="C7" s="15">
        <v>35545.57036</v>
      </c>
      <c r="D7" s="16">
        <v>0.05108736817579658</v>
      </c>
      <c r="E7" s="15">
        <v>37361.5</v>
      </c>
      <c r="F7" s="16">
        <v>-0.10629862746410079</v>
      </c>
      <c r="G7" s="15">
        <v>33390.02383</v>
      </c>
      <c r="H7" s="16"/>
      <c r="I7" s="17"/>
    </row>
    <row r="8" spans="1:9" ht="12.75">
      <c r="A8" s="13" t="s">
        <v>89</v>
      </c>
      <c r="B8" s="14" t="s">
        <v>90</v>
      </c>
      <c r="C8" s="15">
        <v>15566.44845</v>
      </c>
      <c r="D8" s="16">
        <v>-0.008765547930748447</v>
      </c>
      <c r="E8" s="15">
        <v>15430</v>
      </c>
      <c r="F8" s="16">
        <v>0.05100453661697991</v>
      </c>
      <c r="G8" s="15">
        <v>16217</v>
      </c>
      <c r="H8" s="16"/>
      <c r="I8" s="17"/>
    </row>
    <row r="9" spans="1:9" ht="12.75">
      <c r="A9" s="13" t="s">
        <v>91</v>
      </c>
      <c r="B9" s="14" t="s">
        <v>92</v>
      </c>
      <c r="C9" s="15">
        <v>160443.84634</v>
      </c>
      <c r="D9" s="16">
        <v>-0.16498699042594892</v>
      </c>
      <c r="E9" s="15">
        <v>133972.699</v>
      </c>
      <c r="F9" s="16">
        <v>0.15928096663933006</v>
      </c>
      <c r="G9" s="15">
        <v>155312</v>
      </c>
      <c r="H9" s="16"/>
      <c r="I9" s="17"/>
    </row>
    <row r="10" spans="1:9" ht="12.75">
      <c r="A10" s="13" t="s">
        <v>93</v>
      </c>
      <c r="B10" s="14" t="s">
        <v>94</v>
      </c>
      <c r="C10" s="15">
        <v>2022538.9550899998</v>
      </c>
      <c r="D10" s="16">
        <v>-0.016249690522542874</v>
      </c>
      <c r="E10" s="15">
        <v>1989673.323</v>
      </c>
      <c r="F10" s="16">
        <v>-0.0009451197481829269</v>
      </c>
      <c r="G10" s="15">
        <v>1987792.84345</v>
      </c>
      <c r="H10" s="16"/>
      <c r="I10" s="17"/>
    </row>
    <row r="11" spans="1:9" ht="12.75">
      <c r="A11" s="13" t="s">
        <v>96</v>
      </c>
      <c r="B11" s="14" t="s">
        <v>97</v>
      </c>
      <c r="C11" s="15">
        <v>11317.85285</v>
      </c>
      <c r="D11" s="16">
        <v>-0.6023980820708408</v>
      </c>
      <c r="E11" s="15">
        <v>4500</v>
      </c>
      <c r="F11" s="16">
        <v>4.807890586666667</v>
      </c>
      <c r="G11" s="15">
        <v>26135.50764</v>
      </c>
      <c r="H11" s="16"/>
      <c r="I11" s="17"/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/>
      <c r="I12" s="17"/>
    </row>
    <row r="13" spans="1:9" ht="12.75">
      <c r="A13" s="18" t="s">
        <v>99</v>
      </c>
      <c r="B13" s="19" t="s">
        <v>100</v>
      </c>
      <c r="C13" s="20">
        <v>332108.13793</v>
      </c>
      <c r="D13" s="43">
        <v>0.010305218930592299</v>
      </c>
      <c r="E13" s="20">
        <v>335530.585</v>
      </c>
      <c r="F13" s="43">
        <v>0.1094358526809113</v>
      </c>
      <c r="G13" s="20">
        <v>372249.66067</v>
      </c>
      <c r="H13" s="43"/>
      <c r="I13" s="21"/>
    </row>
    <row r="14" spans="1:9" ht="12.75">
      <c r="A14" s="22" t="s">
        <v>101</v>
      </c>
      <c r="B14" s="23" t="s">
        <v>102</v>
      </c>
      <c r="C14" s="24">
        <v>3359604.51035</v>
      </c>
      <c r="D14" s="25">
        <v>-0.010262848461412377</v>
      </c>
      <c r="E14" s="24">
        <v>3325125.3983700005</v>
      </c>
      <c r="F14" s="25">
        <v>0.025403287665904765</v>
      </c>
      <c r="G14" s="24">
        <v>3409594.51539</v>
      </c>
      <c r="H14" s="25"/>
      <c r="I14" s="26"/>
    </row>
    <row r="15" spans="1:9" ht="12.75">
      <c r="A15" s="27" t="s">
        <v>103</v>
      </c>
      <c r="B15" s="28" t="s">
        <v>104</v>
      </c>
      <c r="C15" s="10">
        <v>943193.6755199999</v>
      </c>
      <c r="D15" s="16">
        <v>-0.019872562768899187</v>
      </c>
      <c r="E15" s="10">
        <v>924450</v>
      </c>
      <c r="F15" s="16">
        <v>0.036027908486126886</v>
      </c>
      <c r="G15" s="10">
        <v>957756</v>
      </c>
      <c r="H15" s="16"/>
      <c r="I15" s="12"/>
    </row>
    <row r="16" spans="1:9" ht="12.75">
      <c r="A16" s="8" t="s">
        <v>105</v>
      </c>
      <c r="B16" s="29" t="s">
        <v>106</v>
      </c>
      <c r="C16" s="15">
        <v>98390.78209000001</v>
      </c>
      <c r="D16" s="16">
        <v>0.06378867792979845</v>
      </c>
      <c r="E16" s="15">
        <v>104667</v>
      </c>
      <c r="F16" s="16">
        <v>-0.0074044350177228735</v>
      </c>
      <c r="G16" s="15">
        <v>103892</v>
      </c>
      <c r="H16" s="16"/>
      <c r="I16" s="17"/>
    </row>
    <row r="17" spans="1:9" ht="12.75">
      <c r="A17" s="8" t="s">
        <v>107</v>
      </c>
      <c r="B17" s="29" t="s">
        <v>108</v>
      </c>
      <c r="C17" s="15">
        <v>155363.06344</v>
      </c>
      <c r="D17" s="16">
        <v>-0.27715022146579266</v>
      </c>
      <c r="E17" s="15">
        <v>112304.156</v>
      </c>
      <c r="F17" s="16">
        <v>0.1461944057528913</v>
      </c>
      <c r="G17" s="15">
        <v>128722.39535</v>
      </c>
      <c r="H17" s="16"/>
      <c r="I17" s="17"/>
    </row>
    <row r="18" spans="1:9" ht="12.75">
      <c r="A18" s="8" t="s">
        <v>109</v>
      </c>
      <c r="B18" s="29" t="s">
        <v>110</v>
      </c>
      <c r="C18" s="15">
        <v>230513.4221</v>
      </c>
      <c r="D18" s="16">
        <v>-0.06035687194806516</v>
      </c>
      <c r="E18" s="15">
        <v>216600.353</v>
      </c>
      <c r="F18" s="16">
        <v>0.05058923888272702</v>
      </c>
      <c r="G18" s="15">
        <v>227558</v>
      </c>
      <c r="H18" s="16"/>
      <c r="I18" s="17"/>
    </row>
    <row r="19" spans="1:9" ht="12.75">
      <c r="A19" s="8" t="s">
        <v>111</v>
      </c>
      <c r="B19" s="29" t="s">
        <v>112</v>
      </c>
      <c r="C19" s="15">
        <v>1668844.22851</v>
      </c>
      <c r="D19" s="16">
        <v>-0.011077910804476966</v>
      </c>
      <c r="E19" s="15">
        <v>1650356.921</v>
      </c>
      <c r="F19" s="16">
        <v>-0.0036867463289779094</v>
      </c>
      <c r="G19" s="15">
        <v>1644272.47368</v>
      </c>
      <c r="H19" s="16"/>
      <c r="I19" s="17"/>
    </row>
    <row r="20" spans="1:9" ht="12.75">
      <c r="A20" s="58" t="s">
        <v>113</v>
      </c>
      <c r="B20" s="29" t="s">
        <v>114</v>
      </c>
      <c r="C20" s="15">
        <v>13757.98409</v>
      </c>
      <c r="D20" s="16">
        <v>-0.6828869773754769</v>
      </c>
      <c r="E20" s="15">
        <v>4362.8359199999995</v>
      </c>
      <c r="F20" s="16">
        <v>4.651527830090847</v>
      </c>
      <c r="G20" s="15">
        <v>24656.68862</v>
      </c>
      <c r="H20" s="16"/>
      <c r="I20" s="17"/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/>
      <c r="I21" s="17"/>
    </row>
    <row r="22" spans="1:9" ht="12.75">
      <c r="A22" s="30" t="s">
        <v>116</v>
      </c>
      <c r="B22" s="31" t="s">
        <v>117</v>
      </c>
      <c r="C22" s="20">
        <v>332108.13793</v>
      </c>
      <c r="D22" s="16">
        <v>0.010305218930592299</v>
      </c>
      <c r="E22" s="20">
        <v>335530.585</v>
      </c>
      <c r="F22" s="16">
        <v>0.10944255847794021</v>
      </c>
      <c r="G22" s="20">
        <v>372251.91067</v>
      </c>
      <c r="H22" s="16"/>
      <c r="I22" s="21"/>
    </row>
    <row r="23" spans="1:9" ht="12.75">
      <c r="A23" s="50" t="s">
        <v>118</v>
      </c>
      <c r="B23" s="51" t="s">
        <v>119</v>
      </c>
      <c r="C23" s="24">
        <v>3442171.29368</v>
      </c>
      <c r="D23" s="52">
        <v>-0.02727913132400009</v>
      </c>
      <c r="E23" s="24">
        <v>3348271.85092</v>
      </c>
      <c r="F23" s="52">
        <v>0.033102932597765374</v>
      </c>
      <c r="G23" s="24">
        <v>3459109.46832</v>
      </c>
      <c r="H23" s="53"/>
      <c r="I23" s="26"/>
    </row>
    <row r="24" spans="1:9" ht="12.75">
      <c r="A24" s="49" t="s">
        <v>120</v>
      </c>
      <c r="B24" s="32" t="s">
        <v>121</v>
      </c>
      <c r="C24" s="33">
        <v>82566.78333</v>
      </c>
      <c r="D24" s="118">
        <v>0</v>
      </c>
      <c r="E24" s="33">
        <v>23146.45254999958</v>
      </c>
      <c r="F24" s="118">
        <v>0</v>
      </c>
      <c r="G24" s="34">
        <v>49514.952930000145</v>
      </c>
      <c r="H24" s="119"/>
      <c r="I24" s="35"/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/>
      <c r="I25" s="121">
        <v>0</v>
      </c>
    </row>
    <row r="26" spans="1:9" ht="12.75">
      <c r="A26" s="58" t="s">
        <v>123</v>
      </c>
      <c r="B26" s="29" t="s">
        <v>124</v>
      </c>
      <c r="C26" s="15">
        <v>310015.31535000005</v>
      </c>
      <c r="D26" s="16">
        <v>-0.19112577481246704</v>
      </c>
      <c r="E26" s="15">
        <v>250763.398</v>
      </c>
      <c r="F26" s="16">
        <v>0.047202215612024895</v>
      </c>
      <c r="G26" s="15">
        <v>262599.98598</v>
      </c>
      <c r="H26" s="16"/>
      <c r="I26" s="17"/>
    </row>
    <row r="27" spans="1:9" ht="12.75">
      <c r="A27" s="58" t="s">
        <v>125</v>
      </c>
      <c r="B27" s="29" t="s">
        <v>126</v>
      </c>
      <c r="C27" s="15">
        <v>7200</v>
      </c>
      <c r="D27" s="16">
        <v>-0.7806723541666667</v>
      </c>
      <c r="E27" s="15">
        <v>1579.15905</v>
      </c>
      <c r="F27" s="16">
        <v>1.491361367304959</v>
      </c>
      <c r="G27" s="15">
        <v>3934.25585</v>
      </c>
      <c r="H27" s="16"/>
      <c r="I27" s="17"/>
    </row>
    <row r="28" spans="1:9" ht="12.75">
      <c r="A28" s="8" t="s">
        <v>127</v>
      </c>
      <c r="B28" s="29" t="s">
        <v>128</v>
      </c>
      <c r="C28" s="15">
        <v>69632.91821999999</v>
      </c>
      <c r="D28" s="16">
        <v>-0.1552429008625856</v>
      </c>
      <c r="E28" s="15">
        <v>58822.902</v>
      </c>
      <c r="F28" s="16">
        <v>-0.2568012448620778</v>
      </c>
      <c r="G28" s="15">
        <v>43717.10754</v>
      </c>
      <c r="H28" s="16"/>
      <c r="I28" s="17"/>
    </row>
    <row r="29" spans="1:9" ht="12.75">
      <c r="A29" s="50" t="s">
        <v>129</v>
      </c>
      <c r="B29" s="51" t="s">
        <v>130</v>
      </c>
      <c r="C29" s="24">
        <v>386848.23357000004</v>
      </c>
      <c r="D29" s="53">
        <v>-0.19563944708126818</v>
      </c>
      <c r="E29" s="24">
        <v>311165.45904999995</v>
      </c>
      <c r="F29" s="53">
        <v>-0.002937696500089527</v>
      </c>
      <c r="G29" s="24">
        <v>310251.34937</v>
      </c>
      <c r="H29" s="53"/>
      <c r="I29" s="26"/>
    </row>
    <row r="30" spans="1:9" ht="12.75">
      <c r="A30" s="8" t="s">
        <v>131</v>
      </c>
      <c r="B30" s="29" t="s">
        <v>132</v>
      </c>
      <c r="C30" s="15">
        <v>37.634</v>
      </c>
      <c r="D30" s="16">
        <v>-1</v>
      </c>
      <c r="E30" s="15">
        <v>0</v>
      </c>
      <c r="F30" s="43" t="s">
        <v>95</v>
      </c>
      <c r="G30" s="15">
        <v>1807.12625</v>
      </c>
      <c r="H30" s="16"/>
      <c r="I30" s="17"/>
    </row>
    <row r="31" spans="1:9" ht="12.75">
      <c r="A31" s="8" t="s">
        <v>133</v>
      </c>
      <c r="B31" s="29" t="s">
        <v>134</v>
      </c>
      <c r="C31" s="15">
        <v>173633.62748</v>
      </c>
      <c r="D31" s="16">
        <v>-0.22272881723014493</v>
      </c>
      <c r="E31" s="15">
        <v>134960.415</v>
      </c>
      <c r="F31" s="16">
        <v>-0.050964058831621174</v>
      </c>
      <c r="G31" s="15">
        <v>128082.28447</v>
      </c>
      <c r="H31" s="16"/>
      <c r="I31" s="17"/>
    </row>
    <row r="32" spans="1:9" ht="12.75">
      <c r="A32" s="50" t="s">
        <v>135</v>
      </c>
      <c r="B32" s="51" t="s">
        <v>136</v>
      </c>
      <c r="C32" s="24">
        <v>173671.26148</v>
      </c>
      <c r="D32" s="53">
        <v>-0.2228972493785791</v>
      </c>
      <c r="E32" s="24">
        <v>134960.415</v>
      </c>
      <c r="F32" s="53">
        <v>-0.03757401220202241</v>
      </c>
      <c r="G32" s="24">
        <v>129889.41072</v>
      </c>
      <c r="H32" s="53"/>
      <c r="I32" s="26"/>
    </row>
    <row r="33" spans="1:9" ht="12.75">
      <c r="A33" s="36" t="s">
        <v>137</v>
      </c>
      <c r="B33" s="37" t="s">
        <v>15</v>
      </c>
      <c r="C33" s="38">
        <v>213176.97209000005</v>
      </c>
      <c r="D33" s="39">
        <v>-0.17343302926917986</v>
      </c>
      <c r="E33" s="38">
        <v>176205.04404999994</v>
      </c>
      <c r="F33" s="39">
        <v>0.023591234986556495</v>
      </c>
      <c r="G33" s="38">
        <v>180361.93865000003</v>
      </c>
      <c r="H33" s="39"/>
      <c r="I33" s="40"/>
    </row>
    <row r="34" spans="1:9" ht="12.75">
      <c r="A34" s="113" t="s">
        <v>2</v>
      </c>
      <c r="B34" s="29" t="s">
        <v>138</v>
      </c>
      <c r="C34" s="15">
        <v>243010.62967</v>
      </c>
      <c r="D34" s="16">
        <v>-0.35344741189567747</v>
      </c>
      <c r="E34" s="15">
        <v>157119.15154999957</v>
      </c>
      <c r="F34" s="16">
        <v>0.30364090506699726</v>
      </c>
      <c r="G34" s="15">
        <v>204826.95293000014</v>
      </c>
      <c r="H34" s="16"/>
      <c r="I34" s="17"/>
    </row>
    <row r="35" spans="1:9" ht="12.75">
      <c r="A35" s="113" t="s">
        <v>2</v>
      </c>
      <c r="B35" s="29" t="s">
        <v>139</v>
      </c>
      <c r="C35" s="15">
        <v>29833.65757999994</v>
      </c>
      <c r="D35" s="16">
        <v>-1.6397436334723932</v>
      </c>
      <c r="E35" s="15">
        <v>-19085.892500000366</v>
      </c>
      <c r="F35" s="16">
        <v>-2.2818375813444223</v>
      </c>
      <c r="G35" s="15">
        <v>24465.01428000012</v>
      </c>
      <c r="H35" s="16"/>
      <c r="I35" s="17"/>
    </row>
    <row r="36" spans="1:9" ht="12.75">
      <c r="A36" s="123" t="s">
        <v>2</v>
      </c>
      <c r="B36" s="31" t="s">
        <v>140</v>
      </c>
      <c r="C36" s="20">
        <v>3227016.45835</v>
      </c>
      <c r="D36" s="111">
        <v>-0.024839936816121976</v>
      </c>
      <c r="E36" s="20">
        <v>3146857.5734200003</v>
      </c>
      <c r="F36" s="111">
        <v>0.000976886610936917</v>
      </c>
      <c r="G36" s="20">
        <v>3149931.6964499997</v>
      </c>
      <c r="H36" s="111"/>
      <c r="I36" s="21"/>
    </row>
    <row r="37" spans="1:9" ht="12.75">
      <c r="A37" s="123">
        <v>0</v>
      </c>
      <c r="B37" s="31" t="s">
        <v>19</v>
      </c>
      <c r="C37" s="64">
        <v>1.1399478437446078</v>
      </c>
      <c r="D37" s="124">
        <v>0</v>
      </c>
      <c r="E37" s="41">
        <v>0.8916836200524172</v>
      </c>
      <c r="F37" s="124">
        <v>0</v>
      </c>
      <c r="G37" s="41">
        <v>1.1356439970823085</v>
      </c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4.281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29</v>
      </c>
      <c r="C1" s="56" t="s">
        <v>50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/>
      <c r="B3" s="2" t="s">
        <v>144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470</v>
      </c>
    </row>
    <row r="4" spans="1:9" ht="12.75">
      <c r="A4" s="5" t="s">
        <v>81</v>
      </c>
      <c r="B4" s="9" t="s">
        <v>145</v>
      </c>
      <c r="C4" s="10">
        <v>619754.10529</v>
      </c>
      <c r="D4" s="11">
        <v>0.03640749535566513</v>
      </c>
      <c r="E4" s="10">
        <v>642317.8</v>
      </c>
      <c r="F4" s="11">
        <v>-0.0006864203358524756</v>
      </c>
      <c r="G4" s="10">
        <v>641876.9</v>
      </c>
      <c r="H4" s="11">
        <v>0.5072418091381695</v>
      </c>
      <c r="I4" s="12">
        <v>967463.7</v>
      </c>
    </row>
    <row r="5" spans="1:9" ht="12.75">
      <c r="A5" s="13" t="s">
        <v>83</v>
      </c>
      <c r="B5" s="14" t="s">
        <v>146</v>
      </c>
      <c r="C5" s="15">
        <v>212659.92594</v>
      </c>
      <c r="D5" s="16">
        <v>0.02338933411179391</v>
      </c>
      <c r="E5" s="15">
        <v>217633.9</v>
      </c>
      <c r="F5" s="16">
        <v>-0.013610012043160556</v>
      </c>
      <c r="G5" s="15">
        <v>214671.9</v>
      </c>
      <c r="H5" s="16">
        <v>0.02081175971331139</v>
      </c>
      <c r="I5" s="17">
        <v>219139.6</v>
      </c>
    </row>
    <row r="6" spans="1:9" ht="12.75">
      <c r="A6" s="13" t="s">
        <v>147</v>
      </c>
      <c r="B6" s="14" t="s">
        <v>148</v>
      </c>
      <c r="C6" s="15">
        <v>57953.43151</v>
      </c>
      <c r="D6" s="16">
        <v>-0.0901401586392447</v>
      </c>
      <c r="E6" s="15">
        <v>52729.5</v>
      </c>
      <c r="F6" s="16">
        <v>0.057470675807659875</v>
      </c>
      <c r="G6" s="15">
        <v>55759.9</v>
      </c>
      <c r="H6" s="16">
        <v>-0.1049643202373032</v>
      </c>
      <c r="I6" s="17">
        <v>49907.1</v>
      </c>
    </row>
    <row r="7" spans="1:9" ht="12.75">
      <c r="A7" s="13" t="s">
        <v>87</v>
      </c>
      <c r="B7" s="14" t="s">
        <v>149</v>
      </c>
      <c r="C7" s="15">
        <v>21969.82402</v>
      </c>
      <c r="D7" s="16">
        <v>-0.05062962812025292</v>
      </c>
      <c r="E7" s="15">
        <v>20857.5</v>
      </c>
      <c r="F7" s="16">
        <v>-0.03382476327460146</v>
      </c>
      <c r="G7" s="15">
        <v>20152</v>
      </c>
      <c r="H7" s="16">
        <v>0.8186284239777689</v>
      </c>
      <c r="I7" s="17">
        <v>36649</v>
      </c>
    </row>
    <row r="8" spans="1:9" ht="12.75">
      <c r="A8" s="13" t="s">
        <v>89</v>
      </c>
      <c r="B8" s="14" t="s">
        <v>150</v>
      </c>
      <c r="C8" s="15">
        <v>21187.42044</v>
      </c>
      <c r="D8" s="16">
        <v>-0.23875112377767124</v>
      </c>
      <c r="E8" s="15">
        <v>16128.9</v>
      </c>
      <c r="F8" s="16">
        <v>0.13553931142235368</v>
      </c>
      <c r="G8" s="15">
        <v>18315</v>
      </c>
      <c r="H8" s="16">
        <v>-0.11259077259077262</v>
      </c>
      <c r="I8" s="17">
        <v>16252.9</v>
      </c>
    </row>
    <row r="9" spans="1:9" ht="12.75">
      <c r="A9" s="13" t="s">
        <v>91</v>
      </c>
      <c r="B9" s="14" t="s">
        <v>151</v>
      </c>
      <c r="C9" s="15">
        <v>262684.90017</v>
      </c>
      <c r="D9" s="16">
        <v>-0.2122215633023532</v>
      </c>
      <c r="E9" s="15">
        <v>206937.5</v>
      </c>
      <c r="F9" s="16">
        <v>0.2649369978858351</v>
      </c>
      <c r="G9" s="15">
        <v>261762.9</v>
      </c>
      <c r="H9" s="16">
        <v>-0.30529727474749097</v>
      </c>
      <c r="I9" s="17">
        <v>181847.4</v>
      </c>
    </row>
    <row r="10" spans="1:9" ht="12.75">
      <c r="A10" s="13" t="s">
        <v>93</v>
      </c>
      <c r="B10" s="14" t="s">
        <v>152</v>
      </c>
      <c r="C10" s="15">
        <v>1451270.5288099998</v>
      </c>
      <c r="D10" s="16">
        <v>0.06522586196773311</v>
      </c>
      <c r="E10" s="15">
        <v>1545930.9</v>
      </c>
      <c r="F10" s="16">
        <v>0.02134377416222161</v>
      </c>
      <c r="G10" s="15">
        <v>1578926.9</v>
      </c>
      <c r="H10" s="16">
        <v>-0.09017098891658627</v>
      </c>
      <c r="I10" s="17">
        <v>1436553.5</v>
      </c>
    </row>
    <row r="11" spans="1:9" ht="12.75">
      <c r="A11" s="13" t="s">
        <v>96</v>
      </c>
      <c r="B11" s="14" t="s">
        <v>153</v>
      </c>
      <c r="C11" s="15">
        <v>95709.44502</v>
      </c>
      <c r="D11" s="16">
        <v>-0.12181080997349616</v>
      </c>
      <c r="E11" s="15">
        <v>84051</v>
      </c>
      <c r="F11" s="16">
        <v>1.090173823036014</v>
      </c>
      <c r="G11" s="15">
        <v>175681.2</v>
      </c>
      <c r="H11" s="16">
        <v>-0.7837679842806174</v>
      </c>
      <c r="I11" s="17">
        <v>37987.9</v>
      </c>
    </row>
    <row r="12" spans="1:9" ht="12.75">
      <c r="A12" s="13">
        <v>389</v>
      </c>
      <c r="B12" s="14" t="s">
        <v>154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155</v>
      </c>
      <c r="C13" s="20">
        <v>132859.83977</v>
      </c>
      <c r="D13" s="43">
        <v>-0.06909491826794183</v>
      </c>
      <c r="E13" s="20">
        <v>123679.9</v>
      </c>
      <c r="F13" s="43">
        <v>0.0861934720193014</v>
      </c>
      <c r="G13" s="20">
        <v>134340.3</v>
      </c>
      <c r="H13" s="43">
        <v>0.08776815296675695</v>
      </c>
      <c r="I13" s="21">
        <v>146131.1</v>
      </c>
    </row>
    <row r="14" spans="1:9" ht="12.75">
      <c r="A14" s="22" t="s">
        <v>101</v>
      </c>
      <c r="B14" s="23" t="s">
        <v>156</v>
      </c>
      <c r="C14" s="24">
        <v>2818095.9894599994</v>
      </c>
      <c r="D14" s="25">
        <v>0.013995765469847696</v>
      </c>
      <c r="E14" s="24">
        <v>2857537.4</v>
      </c>
      <c r="F14" s="25">
        <v>0.06585730076533738</v>
      </c>
      <c r="G14" s="24">
        <v>3045727.1</v>
      </c>
      <c r="H14" s="25">
        <v>-0.0012154733101333995</v>
      </c>
      <c r="I14" s="26">
        <v>3042025.1</v>
      </c>
    </row>
    <row r="15" spans="1:9" ht="12.75">
      <c r="A15" s="27" t="s">
        <v>103</v>
      </c>
      <c r="B15" s="28" t="s">
        <v>157</v>
      </c>
      <c r="C15" s="10">
        <v>1015797.7548299999</v>
      </c>
      <c r="D15" s="16">
        <v>-0.011433136935751063</v>
      </c>
      <c r="E15" s="10">
        <v>1004184</v>
      </c>
      <c r="F15" s="16">
        <v>0.0755754921408825</v>
      </c>
      <c r="G15" s="10">
        <v>1080075.7</v>
      </c>
      <c r="H15" s="16">
        <v>-0.005758485261727359</v>
      </c>
      <c r="I15" s="12">
        <v>1073856.1</v>
      </c>
    </row>
    <row r="16" spans="1:9" ht="12.75">
      <c r="A16" s="8" t="s">
        <v>105</v>
      </c>
      <c r="B16" s="29" t="s">
        <v>158</v>
      </c>
      <c r="C16" s="15">
        <v>130126.95457</v>
      </c>
      <c r="D16" s="16">
        <v>0.18230692870967416</v>
      </c>
      <c r="E16" s="15">
        <v>153850</v>
      </c>
      <c r="F16" s="16">
        <v>0.030816379590510274</v>
      </c>
      <c r="G16" s="15">
        <v>158591.1</v>
      </c>
      <c r="H16" s="16">
        <v>0.0032719364453616512</v>
      </c>
      <c r="I16" s="17">
        <v>159110</v>
      </c>
    </row>
    <row r="17" spans="1:9" ht="12.75">
      <c r="A17" s="8" t="s">
        <v>107</v>
      </c>
      <c r="B17" s="29" t="s">
        <v>159</v>
      </c>
      <c r="C17" s="15">
        <v>42166.81382</v>
      </c>
      <c r="D17" s="16">
        <v>-0.18268190366203024</v>
      </c>
      <c r="E17" s="15">
        <v>34463.7</v>
      </c>
      <c r="F17" s="16">
        <v>0.1681102145155629</v>
      </c>
      <c r="G17" s="15">
        <v>40257.4</v>
      </c>
      <c r="H17" s="16">
        <v>0.2801099922001918</v>
      </c>
      <c r="I17" s="17">
        <v>51533.9</v>
      </c>
    </row>
    <row r="18" spans="1:9" ht="12.75">
      <c r="A18" s="8" t="s">
        <v>109</v>
      </c>
      <c r="B18" s="29" t="s">
        <v>160</v>
      </c>
      <c r="C18" s="15">
        <v>326051.73218</v>
      </c>
      <c r="D18" s="16">
        <v>-0.023979422307389198</v>
      </c>
      <c r="E18" s="15">
        <v>318233.2</v>
      </c>
      <c r="F18" s="16">
        <v>0.041830016478481856</v>
      </c>
      <c r="G18" s="15">
        <v>331544.9</v>
      </c>
      <c r="H18" s="16">
        <v>-0.293830187102863</v>
      </c>
      <c r="I18" s="17">
        <v>234127</v>
      </c>
    </row>
    <row r="19" spans="1:9" ht="12.75">
      <c r="A19" s="8" t="s">
        <v>111</v>
      </c>
      <c r="B19" s="29" t="s">
        <v>152</v>
      </c>
      <c r="C19" s="15">
        <v>1193632.75936</v>
      </c>
      <c r="D19" s="16">
        <v>0.03230176144015438</v>
      </c>
      <c r="E19" s="15">
        <v>1232189.2</v>
      </c>
      <c r="F19" s="16">
        <v>0.030562838888703096</v>
      </c>
      <c r="G19" s="15">
        <v>1269848.4</v>
      </c>
      <c r="H19" s="16">
        <v>0.06421152320229734</v>
      </c>
      <c r="I19" s="17">
        <v>1351387.3</v>
      </c>
    </row>
    <row r="20" spans="1:9" ht="12.75">
      <c r="A20" s="58" t="s">
        <v>113</v>
      </c>
      <c r="B20" s="29" t="s">
        <v>161</v>
      </c>
      <c r="C20" s="15">
        <v>49556.15583</v>
      </c>
      <c r="D20" s="16">
        <v>-0.7271660851503139</v>
      </c>
      <c r="E20" s="15">
        <v>13520.6</v>
      </c>
      <c r="F20" s="16">
        <v>1.8102968803159625</v>
      </c>
      <c r="G20" s="15">
        <v>37996.9</v>
      </c>
      <c r="H20" s="16">
        <v>-0.24744650221465436</v>
      </c>
      <c r="I20" s="17">
        <v>28594.7</v>
      </c>
    </row>
    <row r="21" spans="1:9" ht="12.75">
      <c r="A21" s="141">
        <v>489</v>
      </c>
      <c r="B21" s="29" t="s">
        <v>162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155</v>
      </c>
      <c r="C22" s="20">
        <v>132859.83977</v>
      </c>
      <c r="D22" s="16">
        <v>-0.06909491826794183</v>
      </c>
      <c r="E22" s="20">
        <v>123679.9</v>
      </c>
      <c r="F22" s="16">
        <v>0.0861934720193014</v>
      </c>
      <c r="G22" s="20">
        <v>134340.3</v>
      </c>
      <c r="H22" s="16">
        <v>0.08776815296675695</v>
      </c>
      <c r="I22" s="21">
        <v>146131.1</v>
      </c>
    </row>
    <row r="23" spans="1:9" ht="12.75">
      <c r="A23" s="50" t="s">
        <v>118</v>
      </c>
      <c r="B23" s="51" t="s">
        <v>163</v>
      </c>
      <c r="C23" s="24">
        <v>2890192.0103599997</v>
      </c>
      <c r="D23" s="52">
        <v>-0.0034846855585712955</v>
      </c>
      <c r="E23" s="24">
        <v>2880120.6</v>
      </c>
      <c r="F23" s="52">
        <v>0.05990516508232332</v>
      </c>
      <c r="G23" s="24">
        <v>3052654.7</v>
      </c>
      <c r="H23" s="53">
        <v>-0.0025926941556803306</v>
      </c>
      <c r="I23" s="26">
        <v>3044740.1</v>
      </c>
    </row>
    <row r="24" spans="1:9" ht="12.75">
      <c r="A24" s="49" t="s">
        <v>120</v>
      </c>
      <c r="B24" s="32" t="s">
        <v>164</v>
      </c>
      <c r="C24" s="33">
        <v>72096.02090000035</v>
      </c>
      <c r="D24" s="118">
        <v>0</v>
      </c>
      <c r="E24" s="33">
        <v>22583.200000000186</v>
      </c>
      <c r="F24" s="118">
        <v>0</v>
      </c>
      <c r="G24" s="34">
        <v>6927.600000000093</v>
      </c>
      <c r="H24" s="119">
        <v>0</v>
      </c>
      <c r="I24" s="35">
        <v>2715.0000000004657</v>
      </c>
    </row>
    <row r="25" spans="1:9" ht="12.75">
      <c r="A25" s="122">
        <v>0</v>
      </c>
      <c r="B25" s="28" t="s">
        <v>165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166</v>
      </c>
      <c r="C26" s="15">
        <v>324039.40491</v>
      </c>
      <c r="D26" s="16">
        <v>0.045349716322561115</v>
      </c>
      <c r="E26" s="15">
        <v>338734.5</v>
      </c>
      <c r="F26" s="16">
        <v>-0.09155695684968611</v>
      </c>
      <c r="G26" s="15">
        <v>307721</v>
      </c>
      <c r="H26" s="16">
        <v>0.1857169318961007</v>
      </c>
      <c r="I26" s="17">
        <v>364870</v>
      </c>
    </row>
    <row r="27" spans="1:9" ht="12.75">
      <c r="A27" s="58" t="s">
        <v>125</v>
      </c>
      <c r="B27" s="29" t="s">
        <v>167</v>
      </c>
      <c r="C27" s="15">
        <v>57947.289</v>
      </c>
      <c r="D27" s="16">
        <v>-0.15259193575043686</v>
      </c>
      <c r="E27" s="15">
        <v>49105</v>
      </c>
      <c r="F27" s="16">
        <v>0.04227064453721611</v>
      </c>
      <c r="G27" s="15">
        <v>51180.7</v>
      </c>
      <c r="H27" s="16">
        <v>-0.11472488652949252</v>
      </c>
      <c r="I27" s="17">
        <v>45309</v>
      </c>
    </row>
    <row r="28" spans="1:9" ht="12.75">
      <c r="A28" s="8" t="s">
        <v>127</v>
      </c>
      <c r="B28" s="29" t="s">
        <v>168</v>
      </c>
      <c r="C28" s="15">
        <v>169719.27192</v>
      </c>
      <c r="D28" s="16">
        <v>-0.04146124267677096</v>
      </c>
      <c r="E28" s="15">
        <v>162682.5</v>
      </c>
      <c r="F28" s="16">
        <v>0.06500330398168208</v>
      </c>
      <c r="G28" s="15">
        <v>173257.4</v>
      </c>
      <c r="H28" s="16">
        <v>-0.24542270633173527</v>
      </c>
      <c r="I28" s="17">
        <v>130736.1</v>
      </c>
    </row>
    <row r="29" spans="1:9" ht="12.75">
      <c r="A29" s="50" t="s">
        <v>129</v>
      </c>
      <c r="B29" s="51" t="s">
        <v>169</v>
      </c>
      <c r="C29" s="24">
        <v>551705.96583</v>
      </c>
      <c r="D29" s="53">
        <v>-0.0021460087498216805</v>
      </c>
      <c r="E29" s="24">
        <v>550522</v>
      </c>
      <c r="F29" s="53">
        <v>-0.03335543357032057</v>
      </c>
      <c r="G29" s="24">
        <v>532159.1</v>
      </c>
      <c r="H29" s="53">
        <v>0.01645372596278068</v>
      </c>
      <c r="I29" s="26">
        <v>540915.1</v>
      </c>
    </row>
    <row r="30" spans="1:9" ht="12.75">
      <c r="A30" s="8" t="s">
        <v>131</v>
      </c>
      <c r="B30" s="29" t="s">
        <v>170</v>
      </c>
      <c r="C30" s="15">
        <v>7.73654</v>
      </c>
      <c r="D30" s="16">
        <v>-1</v>
      </c>
      <c r="E30" s="15">
        <v>0</v>
      </c>
      <c r="F30" s="43" t="s">
        <v>95</v>
      </c>
      <c r="G30" s="15">
        <v>439.9</v>
      </c>
      <c r="H30" s="16">
        <v>-1</v>
      </c>
      <c r="I30" s="17">
        <v>0</v>
      </c>
    </row>
    <row r="31" spans="1:9" ht="12.75">
      <c r="A31" s="8" t="s">
        <v>133</v>
      </c>
      <c r="B31" s="29" t="s">
        <v>171</v>
      </c>
      <c r="C31" s="15">
        <v>314564.11846</v>
      </c>
      <c r="D31" s="16">
        <v>0.03182016305293496</v>
      </c>
      <c r="E31" s="15">
        <v>324573.6</v>
      </c>
      <c r="F31" s="16">
        <v>-0.06429512443402668</v>
      </c>
      <c r="G31" s="15">
        <v>303705.1</v>
      </c>
      <c r="H31" s="16">
        <v>0.1795080161643649</v>
      </c>
      <c r="I31" s="17">
        <v>358222.6</v>
      </c>
    </row>
    <row r="32" spans="1:9" ht="12.75">
      <c r="A32" s="50" t="s">
        <v>135</v>
      </c>
      <c r="B32" s="51" t="s">
        <v>172</v>
      </c>
      <c r="C32" s="24">
        <v>314571.85500000004</v>
      </c>
      <c r="D32" s="53">
        <v>0.03179478659971006</v>
      </c>
      <c r="E32" s="24">
        <v>324573.6</v>
      </c>
      <c r="F32" s="53">
        <v>-0.06293980779706045</v>
      </c>
      <c r="G32" s="24">
        <v>304145</v>
      </c>
      <c r="H32" s="53">
        <v>0.17780203521346719</v>
      </c>
      <c r="I32" s="26">
        <v>358222.6</v>
      </c>
    </row>
    <row r="33" spans="1:9" ht="12.75">
      <c r="A33" s="36" t="s">
        <v>137</v>
      </c>
      <c r="B33" s="37" t="s">
        <v>16</v>
      </c>
      <c r="C33" s="38">
        <v>237134.11082999996</v>
      </c>
      <c r="D33" s="39">
        <v>-0.04717039986718291</v>
      </c>
      <c r="E33" s="38">
        <v>225948.4</v>
      </c>
      <c r="F33" s="39">
        <v>0.009142352855784824</v>
      </c>
      <c r="G33" s="38">
        <v>228014.1</v>
      </c>
      <c r="H33" s="39">
        <v>-0.19876665522000614</v>
      </c>
      <c r="I33" s="40">
        <v>182692.5</v>
      </c>
    </row>
    <row r="34" spans="1:9" ht="12.75">
      <c r="A34" s="113" t="s">
        <v>2</v>
      </c>
      <c r="B34" s="29" t="s">
        <v>173</v>
      </c>
      <c r="C34" s="15">
        <v>334780.92107000033</v>
      </c>
      <c r="D34" s="16">
        <v>-0.3144152323064765</v>
      </c>
      <c r="E34" s="15">
        <v>229520.7</v>
      </c>
      <c r="F34" s="16">
        <v>0.17065911702081768</v>
      </c>
      <c r="G34" s="15">
        <v>268690.5</v>
      </c>
      <c r="H34" s="16">
        <v>-0.31310411049143905</v>
      </c>
      <c r="I34" s="17">
        <v>184562.4</v>
      </c>
    </row>
    <row r="35" spans="1:9" ht="12.75">
      <c r="A35" s="113" t="s">
        <v>2</v>
      </c>
      <c r="B35" s="29" t="s">
        <v>174</v>
      </c>
      <c r="C35" s="15">
        <v>97646.81024000037</v>
      </c>
      <c r="D35" s="16">
        <v>-0.9634161116863929</v>
      </c>
      <c r="E35" s="15">
        <v>3572.300000000163</v>
      </c>
      <c r="F35" s="16">
        <v>10.386613666264951</v>
      </c>
      <c r="G35" s="15">
        <v>40676.40000000014</v>
      </c>
      <c r="H35" s="16">
        <v>-0.9540298551494106</v>
      </c>
      <c r="I35" s="17">
        <v>1869.900000000518</v>
      </c>
    </row>
    <row r="36" spans="1:9" ht="12.75">
      <c r="A36" s="123" t="s">
        <v>2</v>
      </c>
      <c r="B36" s="31" t="s">
        <v>175</v>
      </c>
      <c r="C36" s="20">
        <v>2857360.3498899997</v>
      </c>
      <c r="D36" s="111">
        <v>0.041962418255932</v>
      </c>
      <c r="E36" s="20">
        <v>2977262.1</v>
      </c>
      <c r="F36" s="111">
        <v>0.003535026358613076</v>
      </c>
      <c r="G36" s="20">
        <v>2987786.8</v>
      </c>
      <c r="H36" s="111">
        <v>0.07126817080790374</v>
      </c>
      <c r="I36" s="21">
        <v>3200720.9</v>
      </c>
    </row>
    <row r="37" spans="1:9" ht="12.75">
      <c r="A37" s="123" t="s">
        <v>2</v>
      </c>
      <c r="B37" s="31" t="s">
        <v>33</v>
      </c>
      <c r="C37" s="64">
        <v>1.411778844883277</v>
      </c>
      <c r="D37" s="124">
        <v>0</v>
      </c>
      <c r="E37" s="41">
        <v>1.0158102469413377</v>
      </c>
      <c r="F37" s="124">
        <v>0</v>
      </c>
      <c r="G37" s="41">
        <v>1.1783942308830908</v>
      </c>
      <c r="H37" s="124">
        <v>0</v>
      </c>
      <c r="I37" s="42">
        <v>1.0102352313313383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21" sqref="D21"/>
    </sheetView>
  </sheetViews>
  <sheetFormatPr defaultColWidth="11.421875" defaultRowHeight="12.75"/>
  <cols>
    <col min="1" max="1" width="10.421875" style="0" customWidth="1"/>
    <col min="2" max="2" width="43.421875" style="0" customWidth="1"/>
    <col min="3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30</v>
      </c>
      <c r="C1" s="56" t="s">
        <v>50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/>
      <c r="B3" s="2" t="s">
        <v>144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80</v>
      </c>
    </row>
    <row r="4" spans="1:9" ht="12.75">
      <c r="A4" s="5" t="s">
        <v>81</v>
      </c>
      <c r="B4" s="9" t="s">
        <v>145</v>
      </c>
      <c r="C4" s="10">
        <v>405884.9</v>
      </c>
      <c r="D4" s="11">
        <v>0.03824852809257008</v>
      </c>
      <c r="E4" s="10">
        <v>421409.4</v>
      </c>
      <c r="F4" s="11">
        <v>0.011547677863853982</v>
      </c>
      <c r="G4" s="10">
        <v>426275.7</v>
      </c>
      <c r="H4" s="11">
        <v>0.011767032462793446</v>
      </c>
      <c r="I4" s="12">
        <v>431291.7</v>
      </c>
    </row>
    <row r="5" spans="1:9" ht="12.75">
      <c r="A5" s="13" t="s">
        <v>83</v>
      </c>
      <c r="B5" s="14" t="s">
        <v>146</v>
      </c>
      <c r="C5" s="15">
        <v>118727.1</v>
      </c>
      <c r="D5" s="16">
        <v>0.07131901646717556</v>
      </c>
      <c r="E5" s="15">
        <v>127194.6</v>
      </c>
      <c r="F5" s="16">
        <v>0.02435795230300655</v>
      </c>
      <c r="G5" s="15">
        <v>130292.8</v>
      </c>
      <c r="H5" s="16">
        <v>0.03771582159566753</v>
      </c>
      <c r="I5" s="17">
        <v>135206.9</v>
      </c>
    </row>
    <row r="6" spans="1:9" ht="12.75">
      <c r="A6" s="13" t="s">
        <v>147</v>
      </c>
      <c r="B6" s="14" t="s">
        <v>148</v>
      </c>
      <c r="C6" s="15">
        <v>13554.7</v>
      </c>
      <c r="D6" s="16">
        <v>0.030897032025791738</v>
      </c>
      <c r="E6" s="15">
        <v>13973.5</v>
      </c>
      <c r="F6" s="16">
        <v>0.27868465309335533</v>
      </c>
      <c r="G6" s="15">
        <v>17867.7</v>
      </c>
      <c r="H6" s="16">
        <v>0.04185765375509986</v>
      </c>
      <c r="I6" s="17">
        <v>18615.6</v>
      </c>
    </row>
    <row r="7" spans="1:9" ht="12.75">
      <c r="A7" s="13" t="s">
        <v>87</v>
      </c>
      <c r="B7" s="14" t="s">
        <v>149</v>
      </c>
      <c r="C7" s="15">
        <v>39076</v>
      </c>
      <c r="D7" s="16">
        <v>0.014052103592998223</v>
      </c>
      <c r="E7" s="15">
        <v>39625.1</v>
      </c>
      <c r="F7" s="16">
        <v>-0.12501671920070853</v>
      </c>
      <c r="G7" s="15">
        <v>34671.3</v>
      </c>
      <c r="H7" s="16">
        <v>0.05187575891299139</v>
      </c>
      <c r="I7" s="17">
        <v>36469.9</v>
      </c>
    </row>
    <row r="8" spans="1:9" ht="12.75">
      <c r="A8" s="13" t="s">
        <v>89</v>
      </c>
      <c r="B8" s="14" t="s">
        <v>150</v>
      </c>
      <c r="C8" s="15">
        <v>43332.2</v>
      </c>
      <c r="D8" s="16">
        <v>-0.4020382071531101</v>
      </c>
      <c r="E8" s="15">
        <v>25911</v>
      </c>
      <c r="F8" s="16">
        <v>-0.21864073173555634</v>
      </c>
      <c r="G8" s="15">
        <v>20245.8</v>
      </c>
      <c r="H8" s="16">
        <v>0.35188039000681637</v>
      </c>
      <c r="I8" s="17">
        <v>27369.9</v>
      </c>
    </row>
    <row r="9" spans="1:9" ht="12.75">
      <c r="A9" s="13" t="s">
        <v>91</v>
      </c>
      <c r="B9" s="14" t="s">
        <v>151</v>
      </c>
      <c r="C9" s="15">
        <v>78063.4</v>
      </c>
      <c r="D9" s="16">
        <v>-0.04432166674779723</v>
      </c>
      <c r="E9" s="15">
        <v>74603.5</v>
      </c>
      <c r="F9" s="16">
        <v>-0.013969853961275236</v>
      </c>
      <c r="G9" s="15">
        <v>73561.3</v>
      </c>
      <c r="H9" s="16">
        <v>-0.1817803654910938</v>
      </c>
      <c r="I9" s="17">
        <v>60189.3</v>
      </c>
    </row>
    <row r="10" spans="1:9" ht="12.75">
      <c r="A10" s="13" t="s">
        <v>93</v>
      </c>
      <c r="B10" s="14" t="s">
        <v>152</v>
      </c>
      <c r="C10" s="15">
        <v>1156398.6</v>
      </c>
      <c r="D10" s="16">
        <v>0.05339015457126964</v>
      </c>
      <c r="E10" s="15">
        <v>1218138.9</v>
      </c>
      <c r="F10" s="16">
        <v>-0.008006886570981355</v>
      </c>
      <c r="G10" s="15">
        <v>1208385.4</v>
      </c>
      <c r="H10" s="16">
        <v>0.046385366787781566</v>
      </c>
      <c r="I10" s="17">
        <v>1264436.8</v>
      </c>
    </row>
    <row r="11" spans="1:9" ht="12.75">
      <c r="A11" s="13" t="s">
        <v>96</v>
      </c>
      <c r="B11" s="14" t="s">
        <v>153</v>
      </c>
      <c r="C11" s="15">
        <v>47309.1</v>
      </c>
      <c r="D11" s="16">
        <v>-0.9320321037601645</v>
      </c>
      <c r="E11" s="15">
        <v>3215.5</v>
      </c>
      <c r="F11" s="16">
        <v>5.169615922873581</v>
      </c>
      <c r="G11" s="15">
        <v>19838.4</v>
      </c>
      <c r="H11" s="16">
        <v>-0.8252681667876441</v>
      </c>
      <c r="I11" s="17">
        <v>3466.4</v>
      </c>
    </row>
    <row r="12" spans="1:9" ht="12.75">
      <c r="A12" s="13">
        <v>389</v>
      </c>
      <c r="B12" s="14" t="s">
        <v>154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155</v>
      </c>
      <c r="C13" s="20">
        <v>33489.4</v>
      </c>
      <c r="D13" s="43">
        <v>0.10493170973502058</v>
      </c>
      <c r="E13" s="20">
        <v>37003.5</v>
      </c>
      <c r="F13" s="43">
        <v>0.017655086680989716</v>
      </c>
      <c r="G13" s="20">
        <v>37656.8</v>
      </c>
      <c r="H13" s="43">
        <v>0.13101219434471328</v>
      </c>
      <c r="I13" s="21">
        <v>42590.3</v>
      </c>
    </row>
    <row r="14" spans="1:9" ht="12.75">
      <c r="A14" s="22" t="s">
        <v>101</v>
      </c>
      <c r="B14" s="23" t="s">
        <v>156</v>
      </c>
      <c r="C14" s="24">
        <v>1922280.7</v>
      </c>
      <c r="D14" s="25">
        <v>0.012912162099947238</v>
      </c>
      <c r="E14" s="24">
        <v>1947101.5</v>
      </c>
      <c r="F14" s="25">
        <v>0.0019649720366401034</v>
      </c>
      <c r="G14" s="24">
        <v>1950927.5</v>
      </c>
      <c r="H14" s="25">
        <v>0.025676863953170967</v>
      </c>
      <c r="I14" s="26">
        <v>2001021.2</v>
      </c>
    </row>
    <row r="15" spans="1:9" ht="12.75">
      <c r="A15" s="27" t="s">
        <v>103</v>
      </c>
      <c r="B15" s="28" t="s">
        <v>157</v>
      </c>
      <c r="C15" s="10">
        <v>936628</v>
      </c>
      <c r="D15" s="16">
        <v>0.0006640843536601511</v>
      </c>
      <c r="E15" s="10">
        <v>937250</v>
      </c>
      <c r="F15" s="16">
        <v>0.007858522272606054</v>
      </c>
      <c r="G15" s="10">
        <v>944615.4</v>
      </c>
      <c r="H15" s="16">
        <v>0.02703174223075336</v>
      </c>
      <c r="I15" s="12">
        <v>970150</v>
      </c>
    </row>
    <row r="16" spans="1:9" ht="12.75">
      <c r="A16" s="8" t="s">
        <v>105</v>
      </c>
      <c r="B16" s="29" t="s">
        <v>158</v>
      </c>
      <c r="C16" s="15">
        <v>58803</v>
      </c>
      <c r="D16" s="16">
        <v>0.05965682023026036</v>
      </c>
      <c r="E16" s="15">
        <v>62311</v>
      </c>
      <c r="F16" s="16">
        <v>0.006650511145704634</v>
      </c>
      <c r="G16" s="15">
        <v>62725.4</v>
      </c>
      <c r="H16" s="16">
        <v>-0.0018445478227321686</v>
      </c>
      <c r="I16" s="17">
        <v>62609.7</v>
      </c>
    </row>
    <row r="17" spans="1:9" ht="12.75">
      <c r="A17" s="8" t="s">
        <v>107</v>
      </c>
      <c r="B17" s="29" t="s">
        <v>159</v>
      </c>
      <c r="C17" s="15">
        <v>61942</v>
      </c>
      <c r="D17" s="16">
        <v>0.17929676148655194</v>
      </c>
      <c r="E17" s="15">
        <v>73048</v>
      </c>
      <c r="F17" s="16">
        <v>0.15813027050706394</v>
      </c>
      <c r="G17" s="15">
        <v>84599.1</v>
      </c>
      <c r="H17" s="16">
        <v>-0.41629639085995007</v>
      </c>
      <c r="I17" s="17">
        <v>49380.8</v>
      </c>
    </row>
    <row r="18" spans="1:9" ht="12.75">
      <c r="A18" s="8" t="s">
        <v>109</v>
      </c>
      <c r="B18" s="29" t="s">
        <v>160</v>
      </c>
      <c r="C18" s="15">
        <v>133562</v>
      </c>
      <c r="D18" s="16">
        <v>-0.016524161063775626</v>
      </c>
      <c r="E18" s="15">
        <v>131355</v>
      </c>
      <c r="F18" s="16">
        <v>0.03280271021278207</v>
      </c>
      <c r="G18" s="15">
        <v>135663.8</v>
      </c>
      <c r="H18" s="16">
        <v>0.09397422156831833</v>
      </c>
      <c r="I18" s="17">
        <v>148412.7</v>
      </c>
    </row>
    <row r="19" spans="1:9" ht="12.75">
      <c r="A19" s="8" t="s">
        <v>111</v>
      </c>
      <c r="B19" s="29" t="s">
        <v>152</v>
      </c>
      <c r="C19" s="15">
        <v>649144</v>
      </c>
      <c r="D19" s="16">
        <v>0.006151177550743749</v>
      </c>
      <c r="E19" s="15">
        <v>653137</v>
      </c>
      <c r="F19" s="16">
        <v>-0.024833227944520062</v>
      </c>
      <c r="G19" s="15">
        <v>636917.5</v>
      </c>
      <c r="H19" s="16">
        <v>0.05233911770362716</v>
      </c>
      <c r="I19" s="17">
        <v>670253.2</v>
      </c>
    </row>
    <row r="20" spans="1:9" ht="12.75">
      <c r="A20" s="58" t="s">
        <v>113</v>
      </c>
      <c r="B20" s="29" t="s">
        <v>161</v>
      </c>
      <c r="C20" s="15">
        <v>27362</v>
      </c>
      <c r="D20" s="16">
        <v>0.3724873912725678</v>
      </c>
      <c r="E20" s="15">
        <v>37554</v>
      </c>
      <c r="F20" s="16">
        <v>0.3771129573414283</v>
      </c>
      <c r="G20" s="15">
        <v>51716.1</v>
      </c>
      <c r="H20" s="16">
        <v>-0.22104915103807124</v>
      </c>
      <c r="I20" s="17">
        <v>40284.3</v>
      </c>
    </row>
    <row r="21" spans="1:9" ht="12.75">
      <c r="A21" s="141">
        <v>489</v>
      </c>
      <c r="B21" s="29" t="s">
        <v>162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155</v>
      </c>
      <c r="C22" s="20">
        <v>33489</v>
      </c>
      <c r="D22" s="16">
        <v>0.10492997700737555</v>
      </c>
      <c r="E22" s="20">
        <v>37003</v>
      </c>
      <c r="F22" s="16">
        <v>0.017668837661811283</v>
      </c>
      <c r="G22" s="20">
        <v>37656.8</v>
      </c>
      <c r="H22" s="16">
        <v>0.13101219434471328</v>
      </c>
      <c r="I22" s="21">
        <v>42590.3</v>
      </c>
    </row>
    <row r="23" spans="1:9" ht="12.75">
      <c r="A23" s="50" t="s">
        <v>118</v>
      </c>
      <c r="B23" s="51" t="s">
        <v>163</v>
      </c>
      <c r="C23" s="24">
        <v>1900930</v>
      </c>
      <c r="D23" s="52">
        <v>0.01616471937420105</v>
      </c>
      <c r="E23" s="24">
        <v>1931658</v>
      </c>
      <c r="F23" s="52">
        <v>0.011511406263427632</v>
      </c>
      <c r="G23" s="24">
        <v>1953894.1</v>
      </c>
      <c r="H23" s="53">
        <v>0.015244889679537854</v>
      </c>
      <c r="I23" s="26">
        <v>1983681</v>
      </c>
    </row>
    <row r="24" spans="1:9" ht="12.75">
      <c r="A24" s="49" t="s">
        <v>120</v>
      </c>
      <c r="B24" s="32" t="s">
        <v>164</v>
      </c>
      <c r="C24" s="33">
        <v>-21350.700000000186</v>
      </c>
      <c r="D24" s="118">
        <v>0</v>
      </c>
      <c r="E24" s="33">
        <v>-15443.5</v>
      </c>
      <c r="F24" s="118">
        <v>0</v>
      </c>
      <c r="G24" s="34">
        <v>2966.600000000326</v>
      </c>
      <c r="H24" s="119">
        <v>0</v>
      </c>
      <c r="I24" s="35">
        <v>-17340.19999999972</v>
      </c>
    </row>
    <row r="25" spans="1:9" ht="12.75">
      <c r="A25" s="122">
        <v>0</v>
      </c>
      <c r="B25" s="28" t="s">
        <v>165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166</v>
      </c>
      <c r="C26" s="15">
        <v>80832</v>
      </c>
      <c r="D26" s="16">
        <v>0.3540800673000792</v>
      </c>
      <c r="E26" s="15">
        <v>109453</v>
      </c>
      <c r="F26" s="16">
        <v>-0.11011301654591465</v>
      </c>
      <c r="G26" s="15">
        <v>97400.8</v>
      </c>
      <c r="H26" s="16">
        <v>-0.014048139234996046</v>
      </c>
      <c r="I26" s="17">
        <v>96032.5</v>
      </c>
    </row>
    <row r="27" spans="1:9" ht="12.75">
      <c r="A27" s="58" t="s">
        <v>125</v>
      </c>
      <c r="B27" s="29" t="s">
        <v>167</v>
      </c>
      <c r="C27" s="15">
        <v>100</v>
      </c>
      <c r="D27" s="16">
        <v>69.35</v>
      </c>
      <c r="E27" s="15">
        <v>7035</v>
      </c>
      <c r="F27" s="16">
        <v>-0.9502061122956645</v>
      </c>
      <c r="G27" s="15">
        <v>350.3</v>
      </c>
      <c r="H27" s="16">
        <v>-1</v>
      </c>
      <c r="I27" s="17">
        <v>0</v>
      </c>
    </row>
    <row r="28" spans="1:9" ht="12.75">
      <c r="A28" s="8" t="s">
        <v>127</v>
      </c>
      <c r="B28" s="29" t="s">
        <v>168</v>
      </c>
      <c r="C28" s="15">
        <v>14400</v>
      </c>
      <c r="D28" s="16">
        <v>-0.085</v>
      </c>
      <c r="E28" s="15">
        <v>13176</v>
      </c>
      <c r="F28" s="16">
        <v>0.14534760170006075</v>
      </c>
      <c r="G28" s="15">
        <v>15091.1</v>
      </c>
      <c r="H28" s="16">
        <v>-0.2876132289892718</v>
      </c>
      <c r="I28" s="17">
        <v>10750.7</v>
      </c>
    </row>
    <row r="29" spans="1:9" ht="12.75">
      <c r="A29" s="50" t="s">
        <v>129</v>
      </c>
      <c r="B29" s="51" t="s">
        <v>169</v>
      </c>
      <c r="C29" s="24">
        <v>95332</v>
      </c>
      <c r="D29" s="53">
        <v>0.3601309109218311</v>
      </c>
      <c r="E29" s="24">
        <v>129664</v>
      </c>
      <c r="F29" s="53">
        <v>-0.12973377344521225</v>
      </c>
      <c r="G29" s="24">
        <v>112842.2</v>
      </c>
      <c r="H29" s="53">
        <v>-0.05369445118936001</v>
      </c>
      <c r="I29" s="26">
        <v>106783.2</v>
      </c>
    </row>
    <row r="30" spans="1:9" ht="12.75">
      <c r="A30" s="8" t="s">
        <v>131</v>
      </c>
      <c r="B30" s="29" t="s">
        <v>170</v>
      </c>
      <c r="C30" s="15">
        <v>5098</v>
      </c>
      <c r="D30" s="16">
        <v>-0.9666535896429973</v>
      </c>
      <c r="E30" s="15">
        <v>170</v>
      </c>
      <c r="F30" s="16">
        <v>25.159411764705883</v>
      </c>
      <c r="G30" s="15">
        <v>4447.1</v>
      </c>
      <c r="H30" s="16">
        <v>-0.9685412965752963</v>
      </c>
      <c r="I30" s="17">
        <v>139.9</v>
      </c>
    </row>
    <row r="31" spans="1:9" ht="12.75">
      <c r="A31" s="8" t="s">
        <v>133</v>
      </c>
      <c r="B31" s="29" t="s">
        <v>171</v>
      </c>
      <c r="C31" s="15">
        <v>38200</v>
      </c>
      <c r="D31" s="16">
        <v>0.20232984293193718</v>
      </c>
      <c r="E31" s="15">
        <v>45929</v>
      </c>
      <c r="F31" s="16">
        <v>-0.3072568529687126</v>
      </c>
      <c r="G31" s="15">
        <v>31817</v>
      </c>
      <c r="H31" s="16">
        <v>0.45038815727441306</v>
      </c>
      <c r="I31" s="17">
        <v>46147</v>
      </c>
    </row>
    <row r="32" spans="1:9" ht="12.75">
      <c r="A32" s="50" t="s">
        <v>135</v>
      </c>
      <c r="B32" s="51" t="s">
        <v>172</v>
      </c>
      <c r="C32" s="24">
        <v>43298</v>
      </c>
      <c r="D32" s="53">
        <v>0.0646912097556469</v>
      </c>
      <c r="E32" s="24">
        <v>46099</v>
      </c>
      <c r="F32" s="53">
        <v>-0.21334302262521967</v>
      </c>
      <c r="G32" s="24">
        <v>36264.1</v>
      </c>
      <c r="H32" s="53">
        <v>0.27638353081973643</v>
      </c>
      <c r="I32" s="26">
        <v>46286.9</v>
      </c>
    </row>
    <row r="33" spans="1:9" ht="12.75">
      <c r="A33" s="36" t="s">
        <v>137</v>
      </c>
      <c r="B33" s="37" t="s">
        <v>16</v>
      </c>
      <c r="C33" s="38">
        <v>52034</v>
      </c>
      <c r="D33" s="39">
        <v>0.6059691740016143</v>
      </c>
      <c r="E33" s="38">
        <v>83565</v>
      </c>
      <c r="F33" s="39">
        <v>-0.08361036319033081</v>
      </c>
      <c r="G33" s="38">
        <v>76578.1</v>
      </c>
      <c r="H33" s="39">
        <v>-0.2100052103669326</v>
      </c>
      <c r="I33" s="40">
        <v>60496.3</v>
      </c>
    </row>
    <row r="34" spans="1:9" ht="12.75">
      <c r="A34" s="113" t="s">
        <v>2</v>
      </c>
      <c r="B34" s="29" t="s">
        <v>173</v>
      </c>
      <c r="C34" s="15">
        <v>56712.69999999981</v>
      </c>
      <c r="D34" s="16">
        <v>0.043152591923858334</v>
      </c>
      <c r="E34" s="15">
        <v>59160</v>
      </c>
      <c r="F34" s="16">
        <v>0.2935750507099447</v>
      </c>
      <c r="G34" s="15">
        <v>76527.90000000033</v>
      </c>
      <c r="H34" s="16">
        <v>-0.4400852499545904</v>
      </c>
      <c r="I34" s="17">
        <v>42849.10000000028</v>
      </c>
    </row>
    <row r="35" spans="1:9" ht="12.75">
      <c r="A35" s="113" t="s">
        <v>2</v>
      </c>
      <c r="B35" s="29" t="s">
        <v>174</v>
      </c>
      <c r="C35" s="15">
        <v>4678.699999999808</v>
      </c>
      <c r="D35" s="16">
        <v>-6.216192532113835</v>
      </c>
      <c r="E35" s="15">
        <v>-24405</v>
      </c>
      <c r="F35" s="16">
        <v>-0.9979430444581161</v>
      </c>
      <c r="G35" s="15">
        <v>-50.19999999967695</v>
      </c>
      <c r="H35" s="16">
        <v>350.53784860783423</v>
      </c>
      <c r="I35" s="17">
        <v>-17647.199999999713</v>
      </c>
    </row>
    <row r="36" spans="1:9" ht="12.75">
      <c r="A36" s="123" t="s">
        <v>2</v>
      </c>
      <c r="B36" s="31" t="s">
        <v>175</v>
      </c>
      <c r="C36" s="20">
        <v>1815418.6</v>
      </c>
      <c r="D36" s="111">
        <v>0.06643834099749771</v>
      </c>
      <c r="E36" s="20">
        <v>1936032</v>
      </c>
      <c r="F36" s="111">
        <v>-0.012171596337250672</v>
      </c>
      <c r="G36" s="20">
        <v>1912467.4</v>
      </c>
      <c r="H36" s="111">
        <v>0.03227302070613078</v>
      </c>
      <c r="I36" s="21">
        <v>1974188.5</v>
      </c>
    </row>
    <row r="37" spans="1:9" ht="12.75">
      <c r="A37" s="123" t="s">
        <v>2</v>
      </c>
      <c r="B37" s="31" t="s">
        <v>33</v>
      </c>
      <c r="C37" s="64">
        <v>1.0899162086328134</v>
      </c>
      <c r="D37" s="124">
        <v>0</v>
      </c>
      <c r="E37" s="41">
        <v>0.7079518937354156</v>
      </c>
      <c r="F37" s="124">
        <v>0</v>
      </c>
      <c r="G37" s="41">
        <v>0.9993444601002156</v>
      </c>
      <c r="H37" s="124">
        <v>0</v>
      </c>
      <c r="I37" s="42">
        <v>0.7082929038635468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  <col min="7" max="7" width="14.421875" style="0" customWidth="1"/>
    <col min="9" max="9" width="15.57421875" style="0" customWidth="1"/>
  </cols>
  <sheetData>
    <row r="1" spans="1:9" ht="12.75">
      <c r="A1" s="5" t="s">
        <v>76</v>
      </c>
      <c r="B1" s="6" t="s">
        <v>31</v>
      </c>
      <c r="C1" s="56" t="s">
        <v>50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/>
      <c r="B3" s="2" t="s">
        <v>144</v>
      </c>
      <c r="C3" s="115" t="s">
        <v>177</v>
      </c>
      <c r="D3" s="114">
        <v>0</v>
      </c>
      <c r="E3" s="115" t="s">
        <v>177</v>
      </c>
      <c r="F3" s="116">
        <v>0</v>
      </c>
      <c r="G3" s="115" t="s">
        <v>177</v>
      </c>
      <c r="H3" s="116">
        <v>0</v>
      </c>
      <c r="I3" s="115" t="s">
        <v>177</v>
      </c>
    </row>
    <row r="4" spans="1:9" ht="12.75">
      <c r="A4" s="5" t="s">
        <v>81</v>
      </c>
      <c r="B4" s="9" t="s">
        <v>145</v>
      </c>
      <c r="C4" s="10">
        <v>2160171.13832</v>
      </c>
      <c r="D4" s="11">
        <v>0.0052579485386668855</v>
      </c>
      <c r="E4" s="10">
        <v>2171529.207</v>
      </c>
      <c r="F4" s="11">
        <v>-0.013962568636789264</v>
      </c>
      <c r="G4" s="10">
        <v>2141209.08140047</v>
      </c>
      <c r="H4" s="11">
        <v>0.01734554972802469</v>
      </c>
      <c r="I4" s="12">
        <v>2178349.53</v>
      </c>
    </row>
    <row r="5" spans="1:9" ht="12.75">
      <c r="A5" s="13" t="s">
        <v>83</v>
      </c>
      <c r="B5" s="14" t="s">
        <v>146</v>
      </c>
      <c r="C5" s="15">
        <v>419019.93972</v>
      </c>
      <c r="D5" s="16">
        <v>0.006731918967591219</v>
      </c>
      <c r="E5" s="15">
        <v>421840.748</v>
      </c>
      <c r="F5" s="16">
        <v>-0.007362250552495274</v>
      </c>
      <c r="G5" s="15">
        <v>418735.050719972</v>
      </c>
      <c r="H5" s="16">
        <v>0.05704035819060414</v>
      </c>
      <c r="I5" s="17">
        <v>442619.848</v>
      </c>
    </row>
    <row r="6" spans="1:9" ht="12.75">
      <c r="A6" s="13" t="s">
        <v>147</v>
      </c>
      <c r="B6" s="14" t="s">
        <v>148</v>
      </c>
      <c r="C6" s="15">
        <v>82395.61893</v>
      </c>
      <c r="D6" s="16">
        <v>-0.035401857136095234</v>
      </c>
      <c r="E6" s="15">
        <v>79478.661</v>
      </c>
      <c r="F6" s="16">
        <v>-0.09440035168685079</v>
      </c>
      <c r="G6" s="15">
        <v>71975.84745</v>
      </c>
      <c r="H6" s="16">
        <v>0.0749223627237751</v>
      </c>
      <c r="I6" s="17">
        <v>77368.448</v>
      </c>
    </row>
    <row r="7" spans="1:9" ht="12.75">
      <c r="A7" s="13" t="s">
        <v>87</v>
      </c>
      <c r="B7" s="14" t="s">
        <v>149</v>
      </c>
      <c r="C7" s="15">
        <v>304590.03905</v>
      </c>
      <c r="D7" s="16">
        <v>-0.09713068471403126</v>
      </c>
      <c r="E7" s="15">
        <v>275005</v>
      </c>
      <c r="F7" s="16">
        <v>0.09207898769113285</v>
      </c>
      <c r="G7" s="15">
        <v>300327.18201</v>
      </c>
      <c r="H7" s="16">
        <v>-0.05806394843547445</v>
      </c>
      <c r="I7" s="17">
        <v>282889</v>
      </c>
    </row>
    <row r="8" spans="1:9" ht="12.75">
      <c r="A8" s="13" t="s">
        <v>178</v>
      </c>
      <c r="B8" s="14" t="s">
        <v>179</v>
      </c>
      <c r="C8" s="15">
        <v>187855.37534</v>
      </c>
      <c r="D8" s="16">
        <v>-0.3146756553173434</v>
      </c>
      <c r="E8" s="15">
        <v>128741.862</v>
      </c>
      <c r="F8" s="16">
        <v>0.9413288754515606</v>
      </c>
      <c r="G8" s="15">
        <v>249930.29418</v>
      </c>
      <c r="H8" s="16">
        <v>-0.4955000456679733</v>
      </c>
      <c r="I8" s="17">
        <v>126089.822</v>
      </c>
    </row>
    <row r="9" spans="1:9" ht="12.75">
      <c r="A9" s="13" t="s">
        <v>180</v>
      </c>
      <c r="B9" s="14" t="s">
        <v>151</v>
      </c>
      <c r="C9" s="15">
        <v>703909.83105</v>
      </c>
      <c r="D9" s="16">
        <v>-0.3215220942608541</v>
      </c>
      <c r="E9" s="15">
        <v>477587.26800000004</v>
      </c>
      <c r="F9" s="16">
        <v>0.4501837123513937</v>
      </c>
      <c r="G9" s="15">
        <v>692589.27728</v>
      </c>
      <c r="H9" s="16">
        <v>-0.26978135297416866</v>
      </c>
      <c r="I9" s="17">
        <v>505741.605</v>
      </c>
    </row>
    <row r="10" spans="1:9" ht="12.75">
      <c r="A10" s="13" t="s">
        <v>93</v>
      </c>
      <c r="B10" s="14" t="s">
        <v>152</v>
      </c>
      <c r="C10" s="15">
        <v>4336379.84528</v>
      </c>
      <c r="D10" s="16">
        <v>0.0022797061310854023</v>
      </c>
      <c r="E10" s="15">
        <v>4346265.517</v>
      </c>
      <c r="F10" s="16">
        <v>0.033961942109299766</v>
      </c>
      <c r="G10" s="15">
        <v>4493873.13488</v>
      </c>
      <c r="H10" s="16">
        <v>-0.007744909977510873</v>
      </c>
      <c r="I10" s="17">
        <v>4459068.492</v>
      </c>
    </row>
    <row r="11" spans="1:9" ht="12.75">
      <c r="A11" s="13" t="s">
        <v>181</v>
      </c>
      <c r="B11" s="14" t="s">
        <v>182</v>
      </c>
      <c r="C11" s="15">
        <v>0</v>
      </c>
      <c r="D11" s="16" t="s">
        <v>95</v>
      </c>
      <c r="E11" s="15">
        <v>0</v>
      </c>
      <c r="F11" s="16" t="s">
        <v>95</v>
      </c>
      <c r="G11" s="15">
        <v>0</v>
      </c>
      <c r="H11" s="16" t="s">
        <v>95</v>
      </c>
      <c r="I11" s="17">
        <v>0</v>
      </c>
    </row>
    <row r="12" spans="1:9" ht="12.75">
      <c r="A12" s="13">
        <v>389</v>
      </c>
      <c r="B12" s="14" t="s">
        <v>154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155</v>
      </c>
      <c r="C13" s="20">
        <v>15848.28487</v>
      </c>
      <c r="D13" s="43">
        <v>-0.01143895831549374</v>
      </c>
      <c r="E13" s="20">
        <v>15666.997</v>
      </c>
      <c r="F13" s="43">
        <v>-0.036672852493684585</v>
      </c>
      <c r="G13" s="20">
        <v>15092.44353</v>
      </c>
      <c r="H13" s="43">
        <v>0.10013649989783988</v>
      </c>
      <c r="I13" s="21">
        <v>16603.748</v>
      </c>
    </row>
    <row r="14" spans="1:9" ht="12.75">
      <c r="A14" s="22" t="s">
        <v>101</v>
      </c>
      <c r="B14" s="23" t="s">
        <v>156</v>
      </c>
      <c r="C14" s="24">
        <v>8127774.453629999</v>
      </c>
      <c r="D14" s="25">
        <v>-0.03582011979921182</v>
      </c>
      <c r="E14" s="24">
        <v>7836636.598999999</v>
      </c>
      <c r="F14" s="25">
        <v>0.060628033340358</v>
      </c>
      <c r="G14" s="24">
        <v>8311756.464000441</v>
      </c>
      <c r="H14" s="25">
        <v>-0.03614090719590977</v>
      </c>
      <c r="I14" s="26">
        <v>8011362.044999998</v>
      </c>
    </row>
    <row r="15" spans="1:9" ht="12.75">
      <c r="A15" s="27" t="s">
        <v>103</v>
      </c>
      <c r="B15" s="28" t="s">
        <v>157</v>
      </c>
      <c r="C15" s="10">
        <v>5099497.19458</v>
      </c>
      <c r="D15" s="16">
        <v>0.010982024949346513</v>
      </c>
      <c r="E15" s="10">
        <v>5155500</v>
      </c>
      <c r="F15" s="16">
        <v>0.0496388494985937</v>
      </c>
      <c r="G15" s="10">
        <v>5411413.08859</v>
      </c>
      <c r="H15" s="16">
        <v>-0.021420114615608138</v>
      </c>
      <c r="I15" s="12">
        <v>5295500</v>
      </c>
    </row>
    <row r="16" spans="1:9" ht="12.75">
      <c r="A16" s="8" t="s">
        <v>105</v>
      </c>
      <c r="B16" s="29" t="s">
        <v>158</v>
      </c>
      <c r="C16" s="15">
        <v>318568.33098</v>
      </c>
      <c r="D16" s="16">
        <v>-0.2786612865971704</v>
      </c>
      <c r="E16" s="15">
        <v>229795.67</v>
      </c>
      <c r="F16" s="16">
        <v>-0.015708064647171168</v>
      </c>
      <c r="G16" s="15">
        <v>226186.02476</v>
      </c>
      <c r="H16" s="16">
        <v>0.026127366826799225</v>
      </c>
      <c r="I16" s="17">
        <v>232095.67</v>
      </c>
    </row>
    <row r="17" spans="1:9" ht="12.75">
      <c r="A17" s="8" t="s">
        <v>107</v>
      </c>
      <c r="B17" s="29" t="s">
        <v>159</v>
      </c>
      <c r="C17" s="15">
        <v>963225.66705</v>
      </c>
      <c r="D17" s="16">
        <v>-0.36114319930382716</v>
      </c>
      <c r="E17" s="15">
        <v>615363.268</v>
      </c>
      <c r="F17" s="16">
        <v>0.07660184656975645</v>
      </c>
      <c r="G17" s="15">
        <v>662501.23064</v>
      </c>
      <c r="H17" s="16">
        <v>-0.29685346916263655</v>
      </c>
      <c r="I17" s="17">
        <v>465835.442</v>
      </c>
    </row>
    <row r="18" spans="1:9" ht="12.75">
      <c r="A18" s="8" t="s">
        <v>183</v>
      </c>
      <c r="B18" s="29" t="s">
        <v>184</v>
      </c>
      <c r="C18" s="15">
        <v>718606.22244</v>
      </c>
      <c r="D18" s="16">
        <v>-0.14414096928954506</v>
      </c>
      <c r="E18" s="15">
        <v>615025.625</v>
      </c>
      <c r="F18" s="16">
        <v>0.4070330263881281</v>
      </c>
      <c r="G18" s="15">
        <v>865361.36645</v>
      </c>
      <c r="H18" s="16">
        <v>-0.25918153865603505</v>
      </c>
      <c r="I18" s="17">
        <v>641075.676</v>
      </c>
    </row>
    <row r="19" spans="1:9" ht="12.75">
      <c r="A19" s="8" t="s">
        <v>111</v>
      </c>
      <c r="B19" s="29" t="s">
        <v>152</v>
      </c>
      <c r="C19" s="15">
        <v>1285313.37588</v>
      </c>
      <c r="D19" s="16">
        <v>-0.1984499349859827</v>
      </c>
      <c r="E19" s="15">
        <v>1030243.02</v>
      </c>
      <c r="F19" s="16">
        <v>0.2854267499138212</v>
      </c>
      <c r="G19" s="15">
        <v>1324301.93682</v>
      </c>
      <c r="H19" s="16">
        <v>-0.23656146994111138</v>
      </c>
      <c r="I19" s="17">
        <v>1011023.124</v>
      </c>
    </row>
    <row r="20" spans="1:9" ht="12.75">
      <c r="A20" s="58" t="s">
        <v>113</v>
      </c>
      <c r="B20" s="29" t="s">
        <v>161</v>
      </c>
      <c r="C20" s="15">
        <v>0</v>
      </c>
      <c r="D20" s="16" t="s">
        <v>95</v>
      </c>
      <c r="E20" s="15">
        <v>0</v>
      </c>
      <c r="F20" s="16" t="s">
        <v>95</v>
      </c>
      <c r="G20" s="15">
        <v>0</v>
      </c>
      <c r="H20" s="16" t="s">
        <v>95</v>
      </c>
      <c r="I20" s="17">
        <v>0</v>
      </c>
    </row>
    <row r="21" spans="1:9" ht="12.75">
      <c r="A21" s="141">
        <v>489</v>
      </c>
      <c r="B21" s="29" t="s">
        <v>162</v>
      </c>
      <c r="C21" s="15">
        <v>0</v>
      </c>
      <c r="D21" s="16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155</v>
      </c>
      <c r="C22" s="20">
        <v>15848.28487</v>
      </c>
      <c r="D22" s="16">
        <v>-0.01143895831549374</v>
      </c>
      <c r="E22" s="20">
        <v>15666.997</v>
      </c>
      <c r="F22" s="16">
        <v>-0.036672852493684585</v>
      </c>
      <c r="G22" s="20">
        <v>15092.44353</v>
      </c>
      <c r="H22" s="16">
        <v>0.10013649989783988</v>
      </c>
      <c r="I22" s="21">
        <v>16603.748</v>
      </c>
    </row>
    <row r="23" spans="1:9" ht="12.75">
      <c r="A23" s="50" t="s">
        <v>118</v>
      </c>
      <c r="B23" s="51" t="s">
        <v>163</v>
      </c>
      <c r="C23" s="24">
        <v>8401059.0758</v>
      </c>
      <c r="D23" s="52">
        <v>-0.08802038994465498</v>
      </c>
      <c r="E23" s="24">
        <v>7661594.580000001</v>
      </c>
      <c r="F23" s="52">
        <v>0.11006344723476594</v>
      </c>
      <c r="G23" s="24">
        <v>8504856.09079</v>
      </c>
      <c r="H23" s="53">
        <v>-0.09908720639054595</v>
      </c>
      <c r="I23" s="26">
        <v>7662133.659999999</v>
      </c>
    </row>
    <row r="24" spans="1:9" ht="12.75">
      <c r="A24" s="49" t="s">
        <v>120</v>
      </c>
      <c r="B24" s="32" t="s">
        <v>164</v>
      </c>
      <c r="C24" s="33">
        <v>273284.62217000034</v>
      </c>
      <c r="D24" s="118">
        <v>0</v>
      </c>
      <c r="E24" s="33">
        <v>-175042.01899999846</v>
      </c>
      <c r="F24" s="118">
        <v>0</v>
      </c>
      <c r="G24" s="34">
        <v>193099.62678955868</v>
      </c>
      <c r="H24" s="119">
        <v>0</v>
      </c>
      <c r="I24" s="35">
        <v>-349228.38499999885</v>
      </c>
    </row>
    <row r="25" spans="1:9" ht="12.75">
      <c r="A25" s="122">
        <v>0</v>
      </c>
      <c r="B25" s="28" t="s">
        <v>165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166</v>
      </c>
      <c r="C26" s="15">
        <v>601511.67004</v>
      </c>
      <c r="D26" s="16">
        <v>0.0386460963566246</v>
      </c>
      <c r="E26" s="15">
        <v>624757.748</v>
      </c>
      <c r="F26" s="16">
        <v>-0.10506485694676017</v>
      </c>
      <c r="G26" s="15">
        <v>559117.66458</v>
      </c>
      <c r="H26" s="16">
        <v>0.1472187888784232</v>
      </c>
      <c r="I26" s="17">
        <v>641430.29</v>
      </c>
    </row>
    <row r="27" spans="1:9" ht="12.75">
      <c r="A27" s="58" t="s">
        <v>125</v>
      </c>
      <c r="B27" s="29" t="s">
        <v>167</v>
      </c>
      <c r="C27" s="15">
        <v>24349.8131</v>
      </c>
      <c r="D27" s="16">
        <v>2.976005877433203</v>
      </c>
      <c r="E27" s="15">
        <v>96815</v>
      </c>
      <c r="F27" s="16">
        <v>-0.6580615309611114</v>
      </c>
      <c r="G27" s="15">
        <v>33104.77288</v>
      </c>
      <c r="H27" s="16">
        <v>3.7756557815115874</v>
      </c>
      <c r="I27" s="17">
        <v>158097</v>
      </c>
    </row>
    <row r="28" spans="1:9" ht="12.75">
      <c r="A28" s="8" t="s">
        <v>127</v>
      </c>
      <c r="B28" s="29" t="s">
        <v>168</v>
      </c>
      <c r="C28" s="15">
        <v>174230.69068</v>
      </c>
      <c r="D28" s="16">
        <v>0.15899356888206304</v>
      </c>
      <c r="E28" s="15">
        <v>201932.25</v>
      </c>
      <c r="F28" s="16">
        <v>-0.3378044246028061</v>
      </c>
      <c r="G28" s="15">
        <v>133718.64248</v>
      </c>
      <c r="H28" s="16">
        <v>0.3023363591658262</v>
      </c>
      <c r="I28" s="17">
        <v>174146.65</v>
      </c>
    </row>
    <row r="29" spans="1:9" ht="12.75">
      <c r="A29" s="50" t="s">
        <v>129</v>
      </c>
      <c r="B29" s="51" t="s">
        <v>169</v>
      </c>
      <c r="C29" s="24">
        <v>800092.17382</v>
      </c>
      <c r="D29" s="53">
        <v>0.15424825816102117</v>
      </c>
      <c r="E29" s="24">
        <v>923504.998</v>
      </c>
      <c r="F29" s="53">
        <v>-0.2139283690806837</v>
      </c>
      <c r="G29" s="24">
        <v>725941.07994</v>
      </c>
      <c r="H29" s="53">
        <v>0.3412575302674364</v>
      </c>
      <c r="I29" s="26">
        <v>973673.94</v>
      </c>
    </row>
    <row r="30" spans="1:9" ht="12.75">
      <c r="A30" s="8" t="s">
        <v>131</v>
      </c>
      <c r="B30" s="29" t="s">
        <v>170</v>
      </c>
      <c r="C30" s="15">
        <v>94484.85592</v>
      </c>
      <c r="D30" s="16">
        <v>-1</v>
      </c>
      <c r="E30" s="15">
        <v>0</v>
      </c>
      <c r="F30" s="16" t="s">
        <v>95</v>
      </c>
      <c r="G30" s="15">
        <v>6646.14151</v>
      </c>
      <c r="H30" s="16">
        <v>0.5046324224294164</v>
      </c>
      <c r="I30" s="17">
        <v>10000</v>
      </c>
    </row>
    <row r="31" spans="1:9" ht="12.75">
      <c r="A31" s="8" t="s">
        <v>133</v>
      </c>
      <c r="B31" s="29" t="s">
        <v>171</v>
      </c>
      <c r="C31" s="15">
        <v>229825.58899</v>
      </c>
      <c r="D31" s="16">
        <v>-0.3368477388885033</v>
      </c>
      <c r="E31" s="15">
        <v>152409.359</v>
      </c>
      <c r="F31" s="16">
        <v>0.4220953034124368</v>
      </c>
      <c r="G31" s="15">
        <v>216740.63363</v>
      </c>
      <c r="H31" s="16">
        <v>-0.23614735166537582</v>
      </c>
      <c r="I31" s="17">
        <v>165557.907</v>
      </c>
    </row>
    <row r="32" spans="1:9" ht="12.75">
      <c r="A32" s="50" t="s">
        <v>135</v>
      </c>
      <c r="B32" s="51" t="s">
        <v>172</v>
      </c>
      <c r="C32" s="24">
        <v>324310.44490999996</v>
      </c>
      <c r="D32" s="53">
        <v>-0.5300510316826353</v>
      </c>
      <c r="E32" s="24">
        <v>152409.359</v>
      </c>
      <c r="F32" s="53">
        <v>0.4657024778904817</v>
      </c>
      <c r="G32" s="24">
        <v>223386.77513999998</v>
      </c>
      <c r="H32" s="53">
        <v>-0.21410787684286536</v>
      </c>
      <c r="I32" s="26">
        <v>175557.907</v>
      </c>
    </row>
    <row r="33" spans="1:9" ht="12.75">
      <c r="A33" s="36" t="s">
        <v>137</v>
      </c>
      <c r="B33" s="37" t="s">
        <v>16</v>
      </c>
      <c r="C33" s="38">
        <v>475781.72891000006</v>
      </c>
      <c r="D33" s="39">
        <v>0.6206919941346931</v>
      </c>
      <c r="E33" s="38">
        <v>771095.639</v>
      </c>
      <c r="F33" s="39">
        <v>-0.3482594384118933</v>
      </c>
      <c r="G33" s="38">
        <v>502554.3048</v>
      </c>
      <c r="H33" s="39">
        <v>0.5881189861016589</v>
      </c>
      <c r="I33" s="40">
        <v>798116.033</v>
      </c>
    </row>
    <row r="34" spans="1:9" ht="12.75">
      <c r="A34" s="113" t="s">
        <v>2</v>
      </c>
      <c r="B34" s="29" t="s">
        <v>173</v>
      </c>
      <c r="C34" s="15">
        <v>977194.4532200004</v>
      </c>
      <c r="D34" s="16">
        <v>-0.6903940172776563</v>
      </c>
      <c r="E34" s="15">
        <v>302545.2490000016</v>
      </c>
      <c r="F34" s="16">
        <v>1.927459304011593</v>
      </c>
      <c r="G34" s="15">
        <v>885688.9040695587</v>
      </c>
      <c r="H34" s="16">
        <v>-0.8232864617803667</v>
      </c>
      <c r="I34" s="17">
        <v>156513.22000000114</v>
      </c>
    </row>
    <row r="35" spans="1:9" ht="12.75">
      <c r="A35" s="113" t="s">
        <v>2</v>
      </c>
      <c r="B35" s="29" t="s">
        <v>174</v>
      </c>
      <c r="C35" s="15">
        <v>501412.7243100003</v>
      </c>
      <c r="D35" s="16">
        <v>-1.9344605098420184</v>
      </c>
      <c r="E35" s="15">
        <v>-468550.3899999984</v>
      </c>
      <c r="F35" s="16">
        <v>-1.8177020176411764</v>
      </c>
      <c r="G35" s="15">
        <v>383134.59926955873</v>
      </c>
      <c r="H35" s="16">
        <v>-2.674614650368843</v>
      </c>
      <c r="I35" s="17">
        <v>-641602.8129999989</v>
      </c>
    </row>
    <row r="36" spans="1:9" ht="12.75">
      <c r="A36" s="123" t="s">
        <v>2</v>
      </c>
      <c r="B36" s="31" t="s">
        <v>175</v>
      </c>
      <c r="C36" s="20">
        <v>8020253.136189999</v>
      </c>
      <c r="D36" s="111">
        <v>0.014699328289032558</v>
      </c>
      <c r="E36" s="20">
        <v>8138145.469999999</v>
      </c>
      <c r="F36" s="111">
        <v>-0.00713429629189919</v>
      </c>
      <c r="G36" s="20">
        <v>8080085.528950442</v>
      </c>
      <c r="H36" s="111">
        <v>0.031746604677695175</v>
      </c>
      <c r="I36" s="21">
        <v>8336600.809999997</v>
      </c>
    </row>
    <row r="37" spans="1:9" ht="12.75">
      <c r="A37" s="123" t="s">
        <v>2</v>
      </c>
      <c r="B37" s="31" t="s">
        <v>33</v>
      </c>
      <c r="C37" s="64">
        <v>1.6266936994471903</v>
      </c>
      <c r="D37" s="124">
        <v>0</v>
      </c>
      <c r="E37" s="41">
        <v>0.49263903171642776</v>
      </c>
      <c r="F37" s="124">
        <v>0</v>
      </c>
      <c r="G37" s="41">
        <v>1.5277764406186043</v>
      </c>
      <c r="H37" s="124">
        <v>0</v>
      </c>
      <c r="I37" s="42">
        <v>0.34104961975258485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76</v>
      </c>
      <c r="B1" s="6" t="s">
        <v>1</v>
      </c>
      <c r="C1" s="56" t="s">
        <v>50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>
        <v>0</v>
      </c>
      <c r="B2" s="4">
        <v>0</v>
      </c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>
        <v>0</v>
      </c>
      <c r="B3" s="2" t="s">
        <v>144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176</v>
      </c>
    </row>
    <row r="4" spans="1:9" ht="12.75">
      <c r="A4" s="5" t="s">
        <v>81</v>
      </c>
      <c r="B4" s="9" t="s">
        <v>145</v>
      </c>
      <c r="C4" s="10">
        <v>234673</v>
      </c>
      <c r="D4" s="11">
        <v>0.012336314786958874</v>
      </c>
      <c r="E4" s="10">
        <v>237568</v>
      </c>
      <c r="F4" s="11">
        <v>0.01218491993871226</v>
      </c>
      <c r="G4" s="10">
        <v>240462.74706</v>
      </c>
      <c r="H4" s="11">
        <v>0.0418778087796166</v>
      </c>
      <c r="I4" s="12">
        <v>250532.8</v>
      </c>
    </row>
    <row r="5" spans="1:9" ht="12.75">
      <c r="A5" s="13" t="s">
        <v>83</v>
      </c>
      <c r="B5" s="14" t="s">
        <v>146</v>
      </c>
      <c r="C5" s="15">
        <v>51706</v>
      </c>
      <c r="D5" s="16">
        <v>0.0469771399837543</v>
      </c>
      <c r="E5" s="15">
        <v>54135</v>
      </c>
      <c r="F5" s="16">
        <v>0.03996180363905059</v>
      </c>
      <c r="G5" s="15">
        <v>56298.33224</v>
      </c>
      <c r="H5" s="16">
        <v>0.2289120698116082</v>
      </c>
      <c r="I5" s="17">
        <v>69185.7</v>
      </c>
    </row>
    <row r="6" spans="1:9" ht="12.75">
      <c r="A6" s="13" t="s">
        <v>147</v>
      </c>
      <c r="B6" s="14" t="s">
        <v>148</v>
      </c>
      <c r="C6" s="15">
        <v>7638</v>
      </c>
      <c r="D6" s="16">
        <v>0.020816967792615867</v>
      </c>
      <c r="E6" s="15">
        <v>7797</v>
      </c>
      <c r="F6" s="16">
        <v>-0.11057088623829672</v>
      </c>
      <c r="G6" s="15">
        <v>6934.8788</v>
      </c>
      <c r="H6" s="16">
        <v>0.1748583118712903</v>
      </c>
      <c r="I6" s="17">
        <v>8147.5</v>
      </c>
    </row>
    <row r="7" spans="1:9" ht="12.75">
      <c r="A7" s="13" t="s">
        <v>87</v>
      </c>
      <c r="B7" s="14" t="s">
        <v>149</v>
      </c>
      <c r="C7" s="15">
        <v>9170</v>
      </c>
      <c r="D7" s="16">
        <v>-0.036750272628135225</v>
      </c>
      <c r="E7" s="15">
        <v>8833</v>
      </c>
      <c r="F7" s="16">
        <v>-0.07594776859504129</v>
      </c>
      <c r="G7" s="15">
        <v>8162.15336</v>
      </c>
      <c r="H7" s="16">
        <v>-0.0007171342832989928</v>
      </c>
      <c r="I7" s="17">
        <v>8156.3</v>
      </c>
    </row>
    <row r="8" spans="1:9" ht="12.75">
      <c r="A8" s="13" t="s">
        <v>89</v>
      </c>
      <c r="B8" s="14" t="s">
        <v>150</v>
      </c>
      <c r="C8" s="15">
        <v>5132</v>
      </c>
      <c r="D8" s="16">
        <v>-0.20459859703819175</v>
      </c>
      <c r="E8" s="15">
        <v>4082</v>
      </c>
      <c r="F8" s="16">
        <v>0.12925317491425772</v>
      </c>
      <c r="G8" s="15">
        <v>4609.61146</v>
      </c>
      <c r="H8" s="16">
        <v>-1</v>
      </c>
      <c r="I8" s="17">
        <v>0</v>
      </c>
    </row>
    <row r="9" spans="1:9" ht="12.75">
      <c r="A9" s="13" t="s">
        <v>91</v>
      </c>
      <c r="B9" s="14" t="s">
        <v>151</v>
      </c>
      <c r="C9" s="15">
        <v>37009</v>
      </c>
      <c r="D9" s="16">
        <v>0.048393633980923556</v>
      </c>
      <c r="E9" s="15">
        <v>38800</v>
      </c>
      <c r="F9" s="16">
        <v>-0.002253799226804141</v>
      </c>
      <c r="G9" s="15">
        <v>38712.55259</v>
      </c>
      <c r="H9" s="16">
        <v>0.0019230819209589266</v>
      </c>
      <c r="I9" s="17">
        <v>38787</v>
      </c>
    </row>
    <row r="10" spans="1:9" ht="12.75">
      <c r="A10" s="13" t="s">
        <v>93</v>
      </c>
      <c r="B10" s="14" t="s">
        <v>152</v>
      </c>
      <c r="C10" s="15">
        <v>444363</v>
      </c>
      <c r="D10" s="16">
        <v>0.04414859022915949</v>
      </c>
      <c r="E10" s="15">
        <v>463981</v>
      </c>
      <c r="F10" s="16">
        <v>0.006782805222627549</v>
      </c>
      <c r="G10" s="15">
        <v>467128.09274999995</v>
      </c>
      <c r="H10" s="16">
        <v>-0.006137915476503804</v>
      </c>
      <c r="I10" s="17">
        <v>464260.9</v>
      </c>
    </row>
    <row r="11" spans="1:9" ht="12.75">
      <c r="A11" s="13" t="s">
        <v>96</v>
      </c>
      <c r="B11" s="14" t="s">
        <v>153</v>
      </c>
      <c r="C11" s="15">
        <v>1347</v>
      </c>
      <c r="D11" s="16">
        <v>-0.5582776540460282</v>
      </c>
      <c r="E11" s="15">
        <v>595</v>
      </c>
      <c r="F11" s="16">
        <v>0.4154732773109243</v>
      </c>
      <c r="G11" s="15">
        <v>842.2066</v>
      </c>
      <c r="H11" s="16">
        <v>9.623996534816992</v>
      </c>
      <c r="I11" s="17">
        <v>8947.6</v>
      </c>
    </row>
    <row r="12" spans="1:9" ht="12.75">
      <c r="A12" s="13">
        <v>389</v>
      </c>
      <c r="B12" s="14" t="s">
        <v>154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 t="s">
        <v>95</v>
      </c>
      <c r="I12" s="17">
        <v>0</v>
      </c>
    </row>
    <row r="13" spans="1:9" ht="12.75">
      <c r="A13" s="18" t="s">
        <v>99</v>
      </c>
      <c r="B13" s="19" t="s">
        <v>155</v>
      </c>
      <c r="C13" s="20">
        <v>545</v>
      </c>
      <c r="D13" s="43">
        <v>0.3761467889908257</v>
      </c>
      <c r="E13" s="20">
        <v>750</v>
      </c>
      <c r="F13" s="43">
        <v>-0.3921670666666666</v>
      </c>
      <c r="G13" s="20">
        <v>455.8747</v>
      </c>
      <c r="H13" s="43">
        <v>0.3073767857703004</v>
      </c>
      <c r="I13" s="21">
        <v>596</v>
      </c>
    </row>
    <row r="14" spans="1:9" ht="12.75">
      <c r="A14" s="22" t="s">
        <v>101</v>
      </c>
      <c r="B14" s="23" t="s">
        <v>156</v>
      </c>
      <c r="C14" s="24">
        <v>783945</v>
      </c>
      <c r="D14" s="25">
        <v>0.03163359674466959</v>
      </c>
      <c r="E14" s="24">
        <v>808744</v>
      </c>
      <c r="F14" s="25">
        <v>0.009802324048153576</v>
      </c>
      <c r="G14" s="24">
        <v>816671.5707599999</v>
      </c>
      <c r="H14" s="25">
        <v>0.029136228187613536</v>
      </c>
      <c r="I14" s="26">
        <v>840466.3</v>
      </c>
    </row>
    <row r="15" spans="1:9" ht="12.75">
      <c r="A15" s="27" t="s">
        <v>103</v>
      </c>
      <c r="B15" s="28" t="s">
        <v>157</v>
      </c>
      <c r="C15" s="10">
        <v>253246</v>
      </c>
      <c r="D15" s="16">
        <v>0.018073335807870607</v>
      </c>
      <c r="E15" s="10">
        <v>257823</v>
      </c>
      <c r="F15" s="16">
        <v>0.009952686726940519</v>
      </c>
      <c r="G15" s="10">
        <v>260389.03154999999</v>
      </c>
      <c r="H15" s="16">
        <v>-0.011344685036906983</v>
      </c>
      <c r="I15" s="12">
        <v>257435</v>
      </c>
    </row>
    <row r="16" spans="1:9" ht="12.75">
      <c r="A16" s="8" t="s">
        <v>105</v>
      </c>
      <c r="B16" s="29" t="s">
        <v>158</v>
      </c>
      <c r="C16" s="15">
        <v>28756</v>
      </c>
      <c r="D16" s="16">
        <v>0.003268883015718459</v>
      </c>
      <c r="E16" s="15">
        <v>28850</v>
      </c>
      <c r="F16" s="16">
        <v>0.014343622183708845</v>
      </c>
      <c r="G16" s="15">
        <v>29263.8135</v>
      </c>
      <c r="H16" s="16">
        <v>0.6276074203384326</v>
      </c>
      <c r="I16" s="17">
        <v>47630</v>
      </c>
    </row>
    <row r="17" spans="1:9" ht="12.75">
      <c r="A17" s="8" t="s">
        <v>107</v>
      </c>
      <c r="B17" s="29" t="s">
        <v>159</v>
      </c>
      <c r="C17" s="15">
        <v>25249</v>
      </c>
      <c r="D17" s="16">
        <v>0.005109113232207216</v>
      </c>
      <c r="E17" s="15">
        <v>25378</v>
      </c>
      <c r="F17" s="16">
        <v>-0.007531305067381201</v>
      </c>
      <c r="G17" s="15">
        <v>25186.87054</v>
      </c>
      <c r="H17" s="16">
        <v>-0.5676517262156063</v>
      </c>
      <c r="I17" s="17">
        <v>10889.5</v>
      </c>
    </row>
    <row r="18" spans="1:9" ht="12.75">
      <c r="A18" s="8" t="s">
        <v>109</v>
      </c>
      <c r="B18" s="29" t="s">
        <v>160</v>
      </c>
      <c r="C18" s="15">
        <v>34404</v>
      </c>
      <c r="D18" s="16">
        <v>0.0001162655505173817</v>
      </c>
      <c r="E18" s="15">
        <v>34408</v>
      </c>
      <c r="F18" s="16">
        <v>0.06901711055568475</v>
      </c>
      <c r="G18" s="15">
        <v>36782.74074</v>
      </c>
      <c r="H18" s="16">
        <v>0.27836314135410445</v>
      </c>
      <c r="I18" s="17">
        <v>47021.7</v>
      </c>
    </row>
    <row r="19" spans="1:9" ht="12.75">
      <c r="A19" s="8" t="s">
        <v>111</v>
      </c>
      <c r="B19" s="29" t="s">
        <v>152</v>
      </c>
      <c r="C19" s="15">
        <v>438140</v>
      </c>
      <c r="D19" s="16">
        <v>0.05223444561099192</v>
      </c>
      <c r="E19" s="15">
        <v>461026</v>
      </c>
      <c r="F19" s="16">
        <v>-0.0006366957178120809</v>
      </c>
      <c r="G19" s="15">
        <v>460732.46671999997</v>
      </c>
      <c r="H19" s="16">
        <v>0.017119334645876973</v>
      </c>
      <c r="I19" s="17">
        <v>468619.9</v>
      </c>
    </row>
    <row r="20" spans="1:9" ht="12.75">
      <c r="A20" s="58" t="s">
        <v>113</v>
      </c>
      <c r="B20" s="29" t="s">
        <v>161</v>
      </c>
      <c r="C20" s="15">
        <v>3840</v>
      </c>
      <c r="D20" s="16">
        <v>0.56796875</v>
      </c>
      <c r="E20" s="15">
        <v>6021</v>
      </c>
      <c r="F20" s="16">
        <v>-0.2284694701876764</v>
      </c>
      <c r="G20" s="15">
        <v>4645.38532</v>
      </c>
      <c r="H20" s="16">
        <v>0.09648600689167373</v>
      </c>
      <c r="I20" s="17">
        <v>5093.6</v>
      </c>
    </row>
    <row r="21" spans="1:9" ht="12.75">
      <c r="A21" s="141">
        <v>489</v>
      </c>
      <c r="B21" s="29" t="s">
        <v>162</v>
      </c>
      <c r="C21" s="15">
        <v>0</v>
      </c>
      <c r="D21" s="16" t="s">
        <v>95</v>
      </c>
      <c r="E21" s="15">
        <v>0</v>
      </c>
      <c r="F21" s="16" t="s">
        <v>95</v>
      </c>
      <c r="G21" s="15">
        <v>0</v>
      </c>
      <c r="H21" s="16" t="s">
        <v>95</v>
      </c>
      <c r="I21" s="17">
        <v>0</v>
      </c>
    </row>
    <row r="22" spans="1:9" ht="12.75">
      <c r="A22" s="30" t="s">
        <v>116</v>
      </c>
      <c r="B22" s="31" t="s">
        <v>155</v>
      </c>
      <c r="C22" s="20">
        <v>545</v>
      </c>
      <c r="D22" s="16">
        <v>0.3724770642201835</v>
      </c>
      <c r="E22" s="20">
        <v>748</v>
      </c>
      <c r="F22" s="16">
        <v>-0.39054184491978605</v>
      </c>
      <c r="G22" s="20">
        <v>455.8747</v>
      </c>
      <c r="H22" s="16">
        <v>0.3073767857703004</v>
      </c>
      <c r="I22" s="21">
        <v>596</v>
      </c>
    </row>
    <row r="23" spans="1:9" ht="12.75">
      <c r="A23" s="50" t="s">
        <v>118</v>
      </c>
      <c r="B23" s="51" t="s">
        <v>163</v>
      </c>
      <c r="C23" s="24">
        <v>784180</v>
      </c>
      <c r="D23" s="52">
        <v>0.03835088882654493</v>
      </c>
      <c r="E23" s="24">
        <v>814254</v>
      </c>
      <c r="F23" s="52">
        <v>0.003932658691268218</v>
      </c>
      <c r="G23" s="24">
        <v>817456.1830699999</v>
      </c>
      <c r="H23" s="53">
        <v>0.024257589997703905</v>
      </c>
      <c r="I23" s="26">
        <v>837285.7</v>
      </c>
    </row>
    <row r="24" spans="1:9" ht="12.75">
      <c r="A24" s="49" t="s">
        <v>120</v>
      </c>
      <c r="B24" s="32" t="s">
        <v>164</v>
      </c>
      <c r="C24" s="33">
        <v>235</v>
      </c>
      <c r="D24" s="118">
        <v>0</v>
      </c>
      <c r="E24" s="33">
        <v>5510</v>
      </c>
      <c r="F24" s="118">
        <v>0</v>
      </c>
      <c r="G24" s="34">
        <v>784.6123099999968</v>
      </c>
      <c r="H24" s="119">
        <v>0</v>
      </c>
      <c r="I24" s="35">
        <v>-3180.599999999744</v>
      </c>
    </row>
    <row r="25" spans="1:9" ht="12.75">
      <c r="A25" s="122">
        <v>0</v>
      </c>
      <c r="B25" s="28" t="s">
        <v>165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166</v>
      </c>
      <c r="C26" s="15">
        <v>34151</v>
      </c>
      <c r="D26" s="16">
        <v>0.16169365465140112</v>
      </c>
      <c r="E26" s="15">
        <v>39673</v>
      </c>
      <c r="F26" s="16">
        <v>-0.03784502356766571</v>
      </c>
      <c r="G26" s="15">
        <v>38171.57438</v>
      </c>
      <c r="H26" s="16">
        <v>-0.13377950642443473</v>
      </c>
      <c r="I26" s="17">
        <v>33065</v>
      </c>
    </row>
    <row r="27" spans="1:9" ht="12.75">
      <c r="A27" s="58" t="s">
        <v>125</v>
      </c>
      <c r="B27" s="29" t="s">
        <v>167</v>
      </c>
      <c r="C27" s="15">
        <v>1342</v>
      </c>
      <c r="D27" s="16">
        <v>-0.06855439642324888</v>
      </c>
      <c r="E27" s="15">
        <v>1250</v>
      </c>
      <c r="F27" s="16">
        <v>-0.15153999999999995</v>
      </c>
      <c r="G27" s="15">
        <v>1060.575</v>
      </c>
      <c r="H27" s="16">
        <v>0.40206963203922397</v>
      </c>
      <c r="I27" s="17">
        <v>1487</v>
      </c>
    </row>
    <row r="28" spans="1:9" ht="12.75">
      <c r="A28" s="8" t="s">
        <v>127</v>
      </c>
      <c r="B28" s="29" t="s">
        <v>168</v>
      </c>
      <c r="C28" s="15">
        <v>26965</v>
      </c>
      <c r="D28" s="16">
        <v>0.09223066938624143</v>
      </c>
      <c r="E28" s="15">
        <v>29452</v>
      </c>
      <c r="F28" s="16">
        <v>-0.1277379040472634</v>
      </c>
      <c r="G28" s="15">
        <v>25689.86325</v>
      </c>
      <c r="H28" s="16">
        <v>-0.15490013361593113</v>
      </c>
      <c r="I28" s="17">
        <v>21710.5</v>
      </c>
    </row>
    <row r="29" spans="1:9" ht="12.75">
      <c r="A29" s="50" t="s">
        <v>129</v>
      </c>
      <c r="B29" s="51" t="s">
        <v>169</v>
      </c>
      <c r="C29" s="24">
        <v>62458</v>
      </c>
      <c r="D29" s="53">
        <v>0.12675718082551474</v>
      </c>
      <c r="E29" s="24">
        <v>70375</v>
      </c>
      <c r="F29" s="53">
        <v>-0.07748472284191833</v>
      </c>
      <c r="G29" s="24">
        <v>64922.01263</v>
      </c>
      <c r="H29" s="53">
        <v>-0.1333833052797026</v>
      </c>
      <c r="I29" s="26">
        <v>56262.5</v>
      </c>
    </row>
    <row r="30" spans="1:9" ht="12.75">
      <c r="A30" s="8" t="s">
        <v>131</v>
      </c>
      <c r="B30" s="29" t="s">
        <v>170</v>
      </c>
      <c r="C30" s="15">
        <v>0</v>
      </c>
      <c r="D30" s="16" t="s">
        <v>95</v>
      </c>
      <c r="E30" s="15">
        <v>0</v>
      </c>
      <c r="F30" s="16" t="s">
        <v>95</v>
      </c>
      <c r="G30" s="15">
        <v>0</v>
      </c>
      <c r="H30" s="16" t="s">
        <v>95</v>
      </c>
      <c r="I30" s="17">
        <v>0</v>
      </c>
    </row>
    <row r="31" spans="1:9" ht="12.75">
      <c r="A31" s="8" t="s">
        <v>133</v>
      </c>
      <c r="B31" s="29" t="s">
        <v>171</v>
      </c>
      <c r="C31" s="15">
        <v>0</v>
      </c>
      <c r="D31" s="16" t="s">
        <v>95</v>
      </c>
      <c r="E31" s="15">
        <v>19913</v>
      </c>
      <c r="F31" s="16">
        <v>-0.07603034198764629</v>
      </c>
      <c r="G31" s="15">
        <v>18399.0078</v>
      </c>
      <c r="H31" s="16">
        <v>-0.18579848637272708</v>
      </c>
      <c r="I31" s="17">
        <v>14980.5</v>
      </c>
    </row>
    <row r="32" spans="1:9" ht="12.75">
      <c r="A32" s="50" t="s">
        <v>135</v>
      </c>
      <c r="B32" s="51" t="s">
        <v>172</v>
      </c>
      <c r="C32" s="24">
        <v>15323</v>
      </c>
      <c r="D32" s="53">
        <v>0.29954969653462116</v>
      </c>
      <c r="E32" s="24">
        <v>19913</v>
      </c>
      <c r="F32" s="53">
        <v>-0.07603034198764629</v>
      </c>
      <c r="G32" s="24">
        <v>18399.0078</v>
      </c>
      <c r="H32" s="53">
        <v>-0.18579848637272708</v>
      </c>
      <c r="I32" s="26">
        <v>14980.5</v>
      </c>
    </row>
    <row r="33" spans="1:9" ht="12.75">
      <c r="A33" s="36" t="s">
        <v>137</v>
      </c>
      <c r="B33" s="37" t="s">
        <v>16</v>
      </c>
      <c r="C33" s="38">
        <v>47135</v>
      </c>
      <c r="D33" s="39">
        <v>0.07058449135461971</v>
      </c>
      <c r="E33" s="38">
        <v>50462</v>
      </c>
      <c r="F33" s="39">
        <v>-0.07805864155205901</v>
      </c>
      <c r="G33" s="38">
        <v>46523.00483</v>
      </c>
      <c r="H33" s="39">
        <v>-0.11265404823164768</v>
      </c>
      <c r="I33" s="40">
        <v>41282</v>
      </c>
    </row>
    <row r="34" spans="1:9" ht="12.75">
      <c r="A34" s="113" t="s">
        <v>2</v>
      </c>
      <c r="B34" s="29" t="s">
        <v>173</v>
      </c>
      <c r="C34" s="15">
        <v>37244</v>
      </c>
      <c r="D34" s="16">
        <v>0.18972183438943185</v>
      </c>
      <c r="E34" s="15">
        <v>44310</v>
      </c>
      <c r="F34" s="16">
        <v>-0.10861735725569857</v>
      </c>
      <c r="G34" s="15">
        <v>39497.164899999996</v>
      </c>
      <c r="H34" s="16">
        <v>-0.0032651685336533877</v>
      </c>
      <c r="I34" s="17">
        <v>39368.2</v>
      </c>
    </row>
    <row r="35" spans="1:9" ht="12.75">
      <c r="A35" s="113" t="s">
        <v>2</v>
      </c>
      <c r="B35" s="29" t="s">
        <v>174</v>
      </c>
      <c r="C35" s="15">
        <v>-9891</v>
      </c>
      <c r="D35" s="16">
        <v>-0.3780204226064099</v>
      </c>
      <c r="E35" s="15">
        <v>-6152</v>
      </c>
      <c r="F35" s="16">
        <v>0.1420416011053319</v>
      </c>
      <c r="G35" s="15">
        <v>-7025.839930000002</v>
      </c>
      <c r="H35" s="16">
        <v>-0.7276055220347091</v>
      </c>
      <c r="I35" s="17">
        <v>-1913.8000000000466</v>
      </c>
    </row>
    <row r="36" spans="1:9" ht="12.75">
      <c r="A36" s="123" t="s">
        <v>2</v>
      </c>
      <c r="B36" s="31" t="s">
        <v>175</v>
      </c>
      <c r="C36" s="20">
        <v>802370</v>
      </c>
      <c r="D36" s="111">
        <v>0.04053242269775789</v>
      </c>
      <c r="E36" s="20">
        <v>834892</v>
      </c>
      <c r="F36" s="111">
        <v>0.00249294284769746</v>
      </c>
      <c r="G36" s="20">
        <v>836973.3380399998</v>
      </c>
      <c r="H36" s="111">
        <v>0.01365021015693826</v>
      </c>
      <c r="I36" s="21">
        <v>848398.2</v>
      </c>
    </row>
    <row r="37" spans="1:9" ht="12.75">
      <c r="A37" s="123" t="s">
        <v>2</v>
      </c>
      <c r="B37" s="31" t="s">
        <v>33</v>
      </c>
      <c r="C37" s="64">
        <v>0.7901559350800891</v>
      </c>
      <c r="D37" s="124">
        <v>0</v>
      </c>
      <c r="E37" s="41">
        <v>0.8780864809163331</v>
      </c>
      <c r="F37" s="124">
        <v>0</v>
      </c>
      <c r="G37" s="41">
        <v>0.8489813812398153</v>
      </c>
      <c r="H37" s="124">
        <v>0</v>
      </c>
      <c r="I37" s="42">
        <v>0.9536408119761628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2.851562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347" t="s">
        <v>193</v>
      </c>
      <c r="B1" s="365" t="s">
        <v>471</v>
      </c>
      <c r="C1" s="365" t="s">
        <v>1</v>
      </c>
      <c r="D1" s="220" t="s">
        <v>50</v>
      </c>
      <c r="E1" s="219" t="s">
        <v>47</v>
      </c>
      <c r="F1" s="220" t="s">
        <v>50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472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340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145</v>
      </c>
      <c r="D4" s="233"/>
      <c r="E4" s="233"/>
      <c r="F4" s="233"/>
      <c r="G4" s="233">
        <v>250532.8</v>
      </c>
    </row>
    <row r="5" spans="1:7" s="234" customFormat="1" ht="12.75" customHeight="1">
      <c r="A5" s="235">
        <v>31</v>
      </c>
      <c r="B5" s="235"/>
      <c r="C5" s="236" t="s">
        <v>341</v>
      </c>
      <c r="D5" s="238"/>
      <c r="E5" s="238"/>
      <c r="F5" s="238"/>
      <c r="G5" s="238">
        <v>69117.7</v>
      </c>
    </row>
    <row r="6" spans="1:7" s="234" customFormat="1" ht="12.75" customHeight="1">
      <c r="A6" s="235">
        <v>33</v>
      </c>
      <c r="B6" s="235"/>
      <c r="C6" s="236" t="s">
        <v>342</v>
      </c>
      <c r="D6" s="237"/>
      <c r="E6" s="237"/>
      <c r="F6" s="237"/>
      <c r="G6" s="237">
        <v>16760</v>
      </c>
    </row>
    <row r="7" spans="1:7" s="234" customFormat="1" ht="12.75" customHeight="1">
      <c r="A7" s="235">
        <v>35</v>
      </c>
      <c r="B7" s="235"/>
      <c r="C7" s="236" t="s">
        <v>343</v>
      </c>
      <c r="D7" s="237"/>
      <c r="E7" s="237"/>
      <c r="F7" s="237"/>
      <c r="G7" s="237">
        <v>8947.6</v>
      </c>
    </row>
    <row r="8" spans="1:7" s="243" customFormat="1" ht="25.5">
      <c r="A8" s="239" t="s">
        <v>344</v>
      </c>
      <c r="B8" s="239"/>
      <c r="C8" s="240" t="s">
        <v>345</v>
      </c>
      <c r="D8" s="242"/>
      <c r="E8" s="241"/>
      <c r="F8" s="263"/>
      <c r="G8" s="241">
        <v>8855.4</v>
      </c>
    </row>
    <row r="9" spans="1:7" s="234" customFormat="1" ht="12.75" customHeight="1">
      <c r="A9" s="235">
        <v>36</v>
      </c>
      <c r="B9" s="235"/>
      <c r="C9" s="236" t="s">
        <v>346</v>
      </c>
      <c r="D9" s="244"/>
      <c r="E9" s="237"/>
      <c r="F9" s="244"/>
      <c r="G9" s="237">
        <v>380397.4</v>
      </c>
    </row>
    <row r="10" spans="1:7" s="246" customFormat="1" ht="26.25" customHeight="1">
      <c r="A10" s="239" t="s">
        <v>347</v>
      </c>
      <c r="B10" s="239"/>
      <c r="C10" s="240" t="s">
        <v>348</v>
      </c>
      <c r="D10" s="242"/>
      <c r="E10" s="241"/>
      <c r="F10" s="242"/>
      <c r="G10" s="241">
        <v>22027</v>
      </c>
    </row>
    <row r="11" spans="1:7" s="248" customFormat="1" ht="12.75">
      <c r="A11" s="235">
        <v>37</v>
      </c>
      <c r="B11" s="235"/>
      <c r="C11" s="236" t="s">
        <v>349</v>
      </c>
      <c r="D11" s="255"/>
      <c r="E11" s="237"/>
      <c r="F11" s="255"/>
      <c r="G11" s="237">
        <v>105890.5</v>
      </c>
    </row>
    <row r="12" spans="1:7" s="234" customFormat="1" ht="12.75" customHeight="1">
      <c r="A12" s="235">
        <v>39</v>
      </c>
      <c r="B12" s="235"/>
      <c r="C12" s="236" t="s">
        <v>155</v>
      </c>
      <c r="D12" s="244"/>
      <c r="E12" s="237"/>
      <c r="F12" s="244"/>
      <c r="G12" s="237">
        <v>596</v>
      </c>
    </row>
    <row r="13" spans="1:7" ht="12.75" customHeight="1">
      <c r="A13" s="249"/>
      <c r="B13" s="249"/>
      <c r="C13" s="250" t="s">
        <v>350</v>
      </c>
      <c r="D13" s="251">
        <f>D4+D5+D6+D7+D9+D11+D12</f>
        <v>0</v>
      </c>
      <c r="E13" s="251">
        <f>E4+E5+E6+E7+E9+E11+E12</f>
        <v>0</v>
      </c>
      <c r="F13" s="251">
        <f>F4+F5+F6+F7+F9+F11+F12</f>
        <v>0</v>
      </c>
      <c r="G13" s="251">
        <f>G4+G5+G6+G7+G9+G11+G12</f>
        <v>832242</v>
      </c>
    </row>
    <row r="14" spans="1:7" s="234" customFormat="1" ht="12.75" customHeight="1">
      <c r="A14" s="252">
        <v>40</v>
      </c>
      <c r="B14" s="235"/>
      <c r="C14" s="236" t="s">
        <v>351</v>
      </c>
      <c r="D14" s="244"/>
      <c r="E14" s="237"/>
      <c r="F14" s="244"/>
      <c r="G14" s="237">
        <v>304260</v>
      </c>
    </row>
    <row r="15" spans="1:7" s="253" customFormat="1" ht="12.75" customHeight="1">
      <c r="A15" s="235">
        <v>41</v>
      </c>
      <c r="B15" s="235"/>
      <c r="C15" s="236" t="s">
        <v>352</v>
      </c>
      <c r="D15" s="244"/>
      <c r="E15" s="237"/>
      <c r="F15" s="244"/>
      <c r="G15" s="237">
        <v>8491.7</v>
      </c>
    </row>
    <row r="16" spans="1:7" s="234" customFormat="1" ht="12.75" customHeight="1">
      <c r="A16" s="254">
        <v>42</v>
      </c>
      <c r="B16" s="254"/>
      <c r="C16" s="236" t="s">
        <v>353</v>
      </c>
      <c r="D16" s="244"/>
      <c r="E16" s="237"/>
      <c r="F16" s="244"/>
      <c r="G16" s="237">
        <v>38381.8</v>
      </c>
    </row>
    <row r="17" spans="1:7" s="256" customFormat="1" ht="12.75" customHeight="1">
      <c r="A17" s="235">
        <v>43</v>
      </c>
      <c r="B17" s="235"/>
      <c r="C17" s="236" t="s">
        <v>354</v>
      </c>
      <c r="D17" s="255"/>
      <c r="E17" s="247"/>
      <c r="F17" s="255"/>
      <c r="G17" s="247">
        <v>148.2</v>
      </c>
    </row>
    <row r="18" spans="1:7" s="234" customFormat="1" ht="12.75" customHeight="1">
      <c r="A18" s="235">
        <v>45</v>
      </c>
      <c r="B18" s="235"/>
      <c r="C18" s="236" t="s">
        <v>355</v>
      </c>
      <c r="D18" s="244"/>
      <c r="E18" s="237"/>
      <c r="F18" s="244"/>
      <c r="G18" s="237">
        <v>5093.6</v>
      </c>
    </row>
    <row r="19" spans="1:7" s="243" customFormat="1" ht="25.5">
      <c r="A19" s="239" t="s">
        <v>356</v>
      </c>
      <c r="B19" s="239"/>
      <c r="C19" s="240" t="s">
        <v>357</v>
      </c>
      <c r="D19" s="242"/>
      <c r="E19" s="241"/>
      <c r="F19" s="263"/>
      <c r="G19" s="241">
        <v>5093.6</v>
      </c>
    </row>
    <row r="20" spans="1:7" s="258" customFormat="1" ht="12.75" customHeight="1">
      <c r="A20" s="235">
        <v>46</v>
      </c>
      <c r="B20" s="235"/>
      <c r="C20" s="236" t="s">
        <v>358</v>
      </c>
      <c r="D20" s="257"/>
      <c r="E20" s="257"/>
      <c r="F20" s="257"/>
      <c r="G20" s="257">
        <v>362729.4</v>
      </c>
    </row>
    <row r="21" spans="1:7" s="243" customFormat="1" ht="12.75" customHeight="1">
      <c r="A21" s="259" t="s">
        <v>359</v>
      </c>
      <c r="B21" s="260"/>
      <c r="C21" s="261" t="s">
        <v>360</v>
      </c>
      <c r="D21" s="263"/>
      <c r="E21" s="257"/>
      <c r="F21" s="263"/>
      <c r="G21" s="257">
        <v>0</v>
      </c>
    </row>
    <row r="22" spans="1:7" s="234" customFormat="1" ht="15" customHeight="1">
      <c r="A22" s="235">
        <v>47</v>
      </c>
      <c r="B22" s="235"/>
      <c r="C22" s="236" t="s">
        <v>349</v>
      </c>
      <c r="D22" s="244"/>
      <c r="E22" s="257"/>
      <c r="F22" s="244"/>
      <c r="G22" s="257">
        <v>105890.5</v>
      </c>
    </row>
    <row r="23" spans="1:7" s="234" customFormat="1" ht="15" customHeight="1">
      <c r="A23" s="235">
        <v>49</v>
      </c>
      <c r="B23" s="235"/>
      <c r="C23" s="236" t="s">
        <v>155</v>
      </c>
      <c r="D23" s="244"/>
      <c r="E23" s="237"/>
      <c r="F23" s="244"/>
      <c r="G23" s="237">
        <v>596</v>
      </c>
    </row>
    <row r="24" spans="1:7" s="265" customFormat="1" ht="13.5" customHeight="1">
      <c r="A24" s="249"/>
      <c r="B24" s="264"/>
      <c r="C24" s="250" t="s">
        <v>361</v>
      </c>
      <c r="D24" s="251">
        <f>D14+D15+D16+D17+D18+D20+D22+D23</f>
        <v>0</v>
      </c>
      <c r="E24" s="251">
        <f>E14+E15+E16+E17+E18+E20+E22+E23</f>
        <v>0</v>
      </c>
      <c r="F24" s="251">
        <f>F14+F15+F16+F17+F18+F20+F22+F23</f>
        <v>0</v>
      </c>
      <c r="G24" s="251">
        <f>G14+G15+G16+G17+G18+G20+G22+G23</f>
        <v>825591.2</v>
      </c>
    </row>
    <row r="25" spans="1:7" s="267" customFormat="1" ht="15" customHeight="1">
      <c r="A25" s="249"/>
      <c r="B25" s="264"/>
      <c r="C25" s="250" t="s">
        <v>362</v>
      </c>
      <c r="D25" s="266">
        <f>D24-D13</f>
        <v>0</v>
      </c>
      <c r="E25" s="266">
        <f>E24-E13</f>
        <v>0</v>
      </c>
      <c r="F25" s="266">
        <f>F24-F13</f>
        <v>0</v>
      </c>
      <c r="G25" s="266">
        <f>G24-G13</f>
        <v>-6650.800000000047</v>
      </c>
    </row>
    <row r="26" spans="1:7" s="234" customFormat="1" ht="15" customHeight="1">
      <c r="A26" s="235">
        <v>34</v>
      </c>
      <c r="B26" s="235"/>
      <c r="C26" s="236" t="s">
        <v>363</v>
      </c>
      <c r="D26" s="255"/>
      <c r="E26" s="237"/>
      <c r="F26" s="255"/>
      <c r="G26" s="237">
        <v>8224.3</v>
      </c>
    </row>
    <row r="27" spans="1:7" s="243" customFormat="1" ht="15" customHeight="1">
      <c r="A27" s="259" t="s">
        <v>364</v>
      </c>
      <c r="B27" s="260"/>
      <c r="C27" s="261" t="s">
        <v>365</v>
      </c>
      <c r="D27" s="255"/>
      <c r="E27" s="237"/>
      <c r="F27" s="255"/>
      <c r="G27" s="262">
        <v>8156.3</v>
      </c>
    </row>
    <row r="28" spans="1:7" s="234" customFormat="1" ht="15" customHeight="1">
      <c r="A28" s="235">
        <v>440</v>
      </c>
      <c r="B28" s="235"/>
      <c r="C28" s="236" t="s">
        <v>366</v>
      </c>
      <c r="D28" s="255"/>
      <c r="E28" s="237"/>
      <c r="F28" s="255"/>
      <c r="G28" s="237">
        <v>4027.5</v>
      </c>
    </row>
    <row r="29" spans="1:7" s="234" customFormat="1" ht="15" customHeight="1">
      <c r="A29" s="235">
        <v>441</v>
      </c>
      <c r="B29" s="235"/>
      <c r="C29" s="236" t="s">
        <v>367</v>
      </c>
      <c r="D29" s="255"/>
      <c r="E29" s="237"/>
      <c r="F29" s="255"/>
      <c r="G29" s="237">
        <v>100</v>
      </c>
    </row>
    <row r="30" spans="1:7" s="234" customFormat="1" ht="15" customHeight="1">
      <c r="A30" s="235">
        <v>442</v>
      </c>
      <c r="B30" s="235"/>
      <c r="C30" s="236" t="s">
        <v>368</v>
      </c>
      <c r="D30" s="255"/>
      <c r="E30" s="237"/>
      <c r="F30" s="255"/>
      <c r="G30" s="237">
        <v>272.7</v>
      </c>
    </row>
    <row r="31" spans="1:7" s="234" customFormat="1" ht="15" customHeight="1">
      <c r="A31" s="235">
        <v>443</v>
      </c>
      <c r="B31" s="235"/>
      <c r="C31" s="236" t="s">
        <v>369</v>
      </c>
      <c r="D31" s="255"/>
      <c r="E31" s="237"/>
      <c r="F31" s="255"/>
      <c r="G31" s="237">
        <v>21</v>
      </c>
    </row>
    <row r="32" spans="1:7" s="234" customFormat="1" ht="15" customHeight="1">
      <c r="A32" s="235">
        <v>444</v>
      </c>
      <c r="B32" s="235"/>
      <c r="C32" s="236" t="s">
        <v>370</v>
      </c>
      <c r="D32" s="255"/>
      <c r="E32" s="237"/>
      <c r="F32" s="255"/>
      <c r="G32" s="237">
        <v>0</v>
      </c>
    </row>
    <row r="33" spans="1:7" s="234" customFormat="1" ht="15" customHeight="1">
      <c r="A33" s="235">
        <v>445</v>
      </c>
      <c r="B33" s="235"/>
      <c r="C33" s="236" t="s">
        <v>371</v>
      </c>
      <c r="D33" s="255"/>
      <c r="E33" s="237"/>
      <c r="F33" s="255"/>
      <c r="G33" s="237">
        <v>3227.2</v>
      </c>
    </row>
    <row r="34" spans="1:7" s="234" customFormat="1" ht="15" customHeight="1">
      <c r="A34" s="235">
        <v>446</v>
      </c>
      <c r="B34" s="235"/>
      <c r="C34" s="236" t="s">
        <v>372</v>
      </c>
      <c r="D34" s="255"/>
      <c r="E34" s="237"/>
      <c r="F34" s="255"/>
      <c r="G34" s="237">
        <v>922.3</v>
      </c>
    </row>
    <row r="35" spans="1:7" s="234" customFormat="1" ht="15" customHeight="1">
      <c r="A35" s="235">
        <v>447</v>
      </c>
      <c r="B35" s="235"/>
      <c r="C35" s="236" t="s">
        <v>373</v>
      </c>
      <c r="D35" s="255"/>
      <c r="E35" s="237"/>
      <c r="F35" s="255"/>
      <c r="G35" s="237">
        <v>2318.8</v>
      </c>
    </row>
    <row r="36" spans="1:7" s="234" customFormat="1" ht="15" customHeight="1">
      <c r="A36" s="235">
        <v>448</v>
      </c>
      <c r="B36" s="235"/>
      <c r="C36" s="236" t="s">
        <v>374</v>
      </c>
      <c r="D36" s="255"/>
      <c r="E36" s="237"/>
      <c r="F36" s="255"/>
      <c r="G36" s="237">
        <v>0</v>
      </c>
    </row>
    <row r="37" spans="1:7" s="234" customFormat="1" ht="15" customHeight="1">
      <c r="A37" s="235">
        <v>449</v>
      </c>
      <c r="B37" s="235"/>
      <c r="C37" s="236" t="s">
        <v>375</v>
      </c>
      <c r="D37" s="255"/>
      <c r="E37" s="237"/>
      <c r="F37" s="255"/>
      <c r="G37" s="237">
        <v>0</v>
      </c>
    </row>
    <row r="38" spans="1:7" s="243" customFormat="1" ht="13.5" customHeight="1">
      <c r="A38" s="268" t="s">
        <v>376</v>
      </c>
      <c r="B38" s="261"/>
      <c r="C38" s="261" t="s">
        <v>377</v>
      </c>
      <c r="D38" s="255"/>
      <c r="E38" s="244"/>
      <c r="F38" s="255"/>
      <c r="G38" s="244">
        <v>0</v>
      </c>
    </row>
    <row r="39" spans="1:7" ht="15" customHeight="1">
      <c r="A39" s="264"/>
      <c r="B39" s="264"/>
      <c r="C39" s="250" t="s">
        <v>378</v>
      </c>
      <c r="D39" s="251">
        <f>(SUM(D28:D37))-D26</f>
        <v>0</v>
      </c>
      <c r="E39" s="251">
        <f>(SUM(E28:E37))-E26</f>
        <v>0</v>
      </c>
      <c r="F39" s="251">
        <f>(SUM(F28:F37))-F26</f>
        <v>0</v>
      </c>
      <c r="G39" s="251">
        <f>(SUM(G28:G37))-G26</f>
        <v>2665.2000000000007</v>
      </c>
    </row>
    <row r="40" spans="1:7" ht="14.25" customHeight="1">
      <c r="A40" s="264"/>
      <c r="B40" s="264"/>
      <c r="C40" s="250" t="s">
        <v>379</v>
      </c>
      <c r="D40" s="251">
        <f>D39+D25</f>
        <v>0</v>
      </c>
      <c r="E40" s="251">
        <f>E39+E25</f>
        <v>0</v>
      </c>
      <c r="F40" s="251">
        <f>F39+F25</f>
        <v>0</v>
      </c>
      <c r="G40" s="251">
        <f>G39+G25</f>
        <v>-3985.600000000046</v>
      </c>
    </row>
    <row r="41" spans="1:7" s="234" customFormat="1" ht="15.75" customHeight="1">
      <c r="A41" s="254">
        <v>38</v>
      </c>
      <c r="B41" s="254"/>
      <c r="C41" s="236" t="s">
        <v>380</v>
      </c>
      <c r="D41" s="244"/>
      <c r="E41" s="237"/>
      <c r="F41" s="244"/>
      <c r="G41" s="237">
        <v>0</v>
      </c>
    </row>
    <row r="42" spans="1:7" s="243" customFormat="1" ht="25.5">
      <c r="A42" s="239" t="s">
        <v>381</v>
      </c>
      <c r="B42" s="239"/>
      <c r="C42" s="240" t="s">
        <v>382</v>
      </c>
      <c r="D42" s="270"/>
      <c r="E42" s="269"/>
      <c r="F42" s="270"/>
      <c r="G42" s="269">
        <v>0</v>
      </c>
    </row>
    <row r="43" spans="1:7" s="243" customFormat="1" ht="25.5">
      <c r="A43" s="239" t="s">
        <v>383</v>
      </c>
      <c r="B43" s="239"/>
      <c r="C43" s="240" t="s">
        <v>384</v>
      </c>
      <c r="D43" s="270"/>
      <c r="E43" s="269"/>
      <c r="F43" s="270"/>
      <c r="G43" s="269">
        <v>0</v>
      </c>
    </row>
    <row r="44" spans="1:7" s="243" customFormat="1" ht="12.75">
      <c r="A44" s="259" t="s">
        <v>385</v>
      </c>
      <c r="B44" s="259"/>
      <c r="C44" s="261" t="s">
        <v>154</v>
      </c>
      <c r="D44" s="263"/>
      <c r="E44" s="262"/>
      <c r="F44" s="263"/>
      <c r="G44" s="262">
        <v>0</v>
      </c>
    </row>
    <row r="45" spans="1:7" s="234" customFormat="1" ht="12.75">
      <c r="A45" s="235">
        <v>48</v>
      </c>
      <c r="B45" s="235"/>
      <c r="C45" s="236" t="s">
        <v>386</v>
      </c>
      <c r="D45" s="244"/>
      <c r="E45" s="237"/>
      <c r="F45" s="244"/>
      <c r="G45" s="237">
        <v>805</v>
      </c>
    </row>
    <row r="46" spans="1:7" s="243" customFormat="1" ht="25.5">
      <c r="A46" s="372" t="s">
        <v>387</v>
      </c>
      <c r="B46" s="372"/>
      <c r="C46" s="240" t="s">
        <v>388</v>
      </c>
      <c r="D46" s="263"/>
      <c r="E46" s="262"/>
      <c r="F46" s="263"/>
      <c r="G46" s="262">
        <v>0</v>
      </c>
    </row>
    <row r="47" spans="1:7" s="243" customFormat="1" ht="12.75">
      <c r="A47" s="259" t="s">
        <v>389</v>
      </c>
      <c r="B47" s="260"/>
      <c r="C47" s="261" t="s">
        <v>162</v>
      </c>
      <c r="D47" s="263"/>
      <c r="E47" s="262"/>
      <c r="F47" s="263"/>
      <c r="G47" s="262">
        <v>0</v>
      </c>
    </row>
    <row r="48" spans="1:7" ht="12.75">
      <c r="A48" s="249"/>
      <c r="B48" s="249"/>
      <c r="C48" s="250" t="s">
        <v>390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805</v>
      </c>
    </row>
    <row r="49" spans="1:7" ht="12.75">
      <c r="A49" s="271"/>
      <c r="B49" s="271"/>
      <c r="C49" s="250" t="s">
        <v>391</v>
      </c>
      <c r="D49" s="251">
        <f>D40+D48</f>
        <v>0</v>
      </c>
      <c r="E49" s="251">
        <f>E40+E48</f>
        <v>0</v>
      </c>
      <c r="F49" s="251">
        <f>F40+F48</f>
        <v>0</v>
      </c>
      <c r="G49" s="251">
        <f>G40+G48</f>
        <v>-3180.600000000046</v>
      </c>
    </row>
    <row r="50" spans="1:7" ht="12.75">
      <c r="A50" s="272">
        <v>3</v>
      </c>
      <c r="B50" s="272"/>
      <c r="C50" s="273" t="s">
        <v>392</v>
      </c>
      <c r="D50" s="274">
        <f>D13+D26+D41</f>
        <v>0</v>
      </c>
      <c r="E50" s="274">
        <f>E13+E26+E41</f>
        <v>0</v>
      </c>
      <c r="F50" s="274">
        <f>F13+F26+F41</f>
        <v>0</v>
      </c>
      <c r="G50" s="274">
        <f>G13+G26+G41</f>
        <v>840466.3</v>
      </c>
    </row>
    <row r="51" spans="1:7" ht="12.75">
      <c r="A51" s="272">
        <v>4</v>
      </c>
      <c r="B51" s="272"/>
      <c r="C51" s="273" t="s">
        <v>393</v>
      </c>
      <c r="D51" s="274">
        <f>D24+D28+D29+D30+D31+D32+D33+D34+D35+D36+D37+D45</f>
        <v>0</v>
      </c>
      <c r="E51" s="274">
        <f>E24+E28+E29+E30+E31+E32+E33+E34+E35+E36+E37+E45</f>
        <v>0</v>
      </c>
      <c r="F51" s="274">
        <f>F24+F28+F29+F30+F31+F32+F33+F34+F35+F36+F37+F45</f>
        <v>0</v>
      </c>
      <c r="G51" s="274">
        <f>G24+G28+G29+G30+G31+G32+G33+G34+G35+G36+G37+G45</f>
        <v>837285.7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394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395</v>
      </c>
      <c r="D54" s="255"/>
      <c r="E54" s="237"/>
      <c r="F54" s="255"/>
      <c r="G54" s="237">
        <v>48047.5</v>
      </c>
    </row>
    <row r="55" spans="1:7" s="234" customFormat="1" ht="12.75">
      <c r="A55" s="283" t="s">
        <v>396</v>
      </c>
      <c r="B55" s="284"/>
      <c r="C55" s="284" t="s">
        <v>397</v>
      </c>
      <c r="D55" s="255"/>
      <c r="E55" s="237"/>
      <c r="F55" s="255"/>
      <c r="G55" s="262">
        <v>1487</v>
      </c>
    </row>
    <row r="56" spans="1:7" s="234" customFormat="1" ht="12.75">
      <c r="A56" s="283" t="s">
        <v>398</v>
      </c>
      <c r="B56" s="284"/>
      <c r="C56" s="284" t="s">
        <v>399</v>
      </c>
      <c r="D56" s="255"/>
      <c r="E56" s="237"/>
      <c r="F56" s="255"/>
      <c r="G56" s="237">
        <v>0</v>
      </c>
    </row>
    <row r="57" spans="1:7" s="234" customFormat="1" ht="12.75">
      <c r="A57" s="288">
        <v>57</v>
      </c>
      <c r="B57" s="289"/>
      <c r="C57" s="289" t="s">
        <v>400</v>
      </c>
      <c r="D57" s="255"/>
      <c r="E57" s="237"/>
      <c r="F57" s="255"/>
      <c r="G57" s="237">
        <v>8215</v>
      </c>
    </row>
    <row r="58" spans="1:7" s="234" customFormat="1" ht="12.75">
      <c r="A58" s="288">
        <v>58</v>
      </c>
      <c r="B58" s="289"/>
      <c r="C58" s="289" t="s">
        <v>401</v>
      </c>
      <c r="D58" s="244"/>
      <c r="E58" s="237"/>
      <c r="F58" s="244"/>
      <c r="G58" s="237">
        <v>0</v>
      </c>
    </row>
    <row r="59" spans="1:7" ht="12.75">
      <c r="A59" s="291">
        <v>5</v>
      </c>
      <c r="B59" s="292"/>
      <c r="C59" s="292" t="s">
        <v>402</v>
      </c>
      <c r="D59" s="293">
        <f>D54+D57+D58</f>
        <v>0</v>
      </c>
      <c r="E59" s="293">
        <f>E54+E57+E58</f>
        <v>0</v>
      </c>
      <c r="F59" s="293">
        <f>F54+F57+F58</f>
        <v>0</v>
      </c>
      <c r="G59" s="293">
        <f>G54+G57+G58</f>
        <v>56262.5</v>
      </c>
    </row>
    <row r="60" spans="1:7" s="234" customFormat="1" ht="12.75">
      <c r="A60" s="294" t="s">
        <v>261</v>
      </c>
      <c r="B60" s="295"/>
      <c r="C60" s="295" t="s">
        <v>403</v>
      </c>
      <c r="D60" s="255"/>
      <c r="E60" s="237"/>
      <c r="F60" s="255"/>
      <c r="G60" s="237">
        <v>6575.5</v>
      </c>
    </row>
    <row r="61" spans="1:7" s="234" customFormat="1" ht="12.75">
      <c r="A61" s="294" t="s">
        <v>404</v>
      </c>
      <c r="B61" s="295"/>
      <c r="C61" s="295" t="s">
        <v>405</v>
      </c>
      <c r="D61" s="255"/>
      <c r="E61" s="237"/>
      <c r="F61" s="255"/>
      <c r="G61" s="262">
        <v>2732.1</v>
      </c>
    </row>
    <row r="62" spans="1:7" s="234" customFormat="1" ht="12.75">
      <c r="A62" s="294" t="s">
        <v>406</v>
      </c>
      <c r="B62" s="295"/>
      <c r="C62" s="295" t="s">
        <v>407</v>
      </c>
      <c r="D62" s="255"/>
      <c r="E62" s="237"/>
      <c r="F62" s="255"/>
      <c r="G62" s="237">
        <v>0</v>
      </c>
    </row>
    <row r="63" spans="1:7" s="234" customFormat="1" ht="12.75">
      <c r="A63" s="294">
        <v>67</v>
      </c>
      <c r="B63" s="295"/>
      <c r="C63" s="295" t="s">
        <v>400</v>
      </c>
      <c r="D63" s="255"/>
      <c r="E63" s="237"/>
      <c r="F63" s="255"/>
      <c r="G63" s="237">
        <v>8215</v>
      </c>
    </row>
    <row r="64" spans="1:7" s="234" customFormat="1" ht="12.75">
      <c r="A64" s="294">
        <v>68</v>
      </c>
      <c r="B64" s="295"/>
      <c r="C64" s="295" t="s">
        <v>408</v>
      </c>
      <c r="D64" s="237"/>
      <c r="E64" s="237"/>
      <c r="F64" s="237"/>
      <c r="G64" s="237">
        <v>190</v>
      </c>
    </row>
    <row r="65" spans="1:7" ht="12.75">
      <c r="A65" s="291">
        <v>6</v>
      </c>
      <c r="B65" s="292"/>
      <c r="C65" s="292" t="s">
        <v>409</v>
      </c>
      <c r="D65" s="293">
        <f>D60+D63+D64</f>
        <v>0</v>
      </c>
      <c r="E65" s="293">
        <f>E60+E63+E64</f>
        <v>0</v>
      </c>
      <c r="F65" s="293">
        <f>F60+F63+F64</f>
        <v>0</v>
      </c>
      <c r="G65" s="293">
        <f>G60+G63+G64</f>
        <v>14980.5</v>
      </c>
    </row>
    <row r="66" spans="1:7" ht="12.75">
      <c r="A66" s="296"/>
      <c r="B66" s="296"/>
      <c r="C66" s="292" t="s">
        <v>16</v>
      </c>
      <c r="D66" s="293">
        <f>D59-D65</f>
        <v>0</v>
      </c>
      <c r="E66" s="293">
        <f>E59-E65</f>
        <v>0</v>
      </c>
      <c r="F66" s="293">
        <f>F59-F65</f>
        <v>0</v>
      </c>
      <c r="G66" s="293">
        <f>G59-G65</f>
        <v>41282</v>
      </c>
    </row>
    <row r="67" spans="1:7" ht="12.75">
      <c r="A67" s="289"/>
      <c r="B67" s="289"/>
      <c r="C67" s="297" t="s">
        <v>410</v>
      </c>
      <c r="D67" s="298">
        <f>D66-D55-D56+D61+D62</f>
        <v>0</v>
      </c>
      <c r="E67" s="298">
        <f>E66-E55-E56+E61+E62</f>
        <v>0</v>
      </c>
      <c r="F67" s="298">
        <f>F66-F55-F56+F61+F62</f>
        <v>0</v>
      </c>
      <c r="G67" s="298">
        <f>G66-G55-G56+G61+G62</f>
        <v>42527.1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412</v>
      </c>
      <c r="D70" s="237"/>
      <c r="E70" s="255"/>
      <c r="F70" s="237"/>
      <c r="G70" s="255"/>
    </row>
    <row r="71" spans="1:7" s="301" customFormat="1" ht="12.75">
      <c r="A71" s="300">
        <v>14</v>
      </c>
      <c r="B71" s="300"/>
      <c r="C71" s="300" t="s">
        <v>413</v>
      </c>
      <c r="D71" s="237"/>
      <c r="E71" s="255"/>
      <c r="F71" s="237"/>
      <c r="G71" s="255"/>
    </row>
    <row r="72" spans="1:7" s="301" customFormat="1" ht="12.75">
      <c r="A72" s="302" t="s">
        <v>414</v>
      </c>
      <c r="B72" s="302"/>
      <c r="C72" s="302" t="s">
        <v>397</v>
      </c>
      <c r="D72" s="237"/>
      <c r="E72" s="255"/>
      <c r="F72" s="237"/>
      <c r="G72" s="255"/>
    </row>
    <row r="73" spans="1:7" s="301" customFormat="1" ht="12.75">
      <c r="A73" s="302" t="s">
        <v>415</v>
      </c>
      <c r="B73" s="302"/>
      <c r="C73" s="302" t="s">
        <v>416</v>
      </c>
      <c r="D73" s="237"/>
      <c r="E73" s="255"/>
      <c r="F73" s="237"/>
      <c r="G73" s="255"/>
    </row>
    <row r="74" spans="1:7" s="230" customFormat="1" ht="12.75">
      <c r="A74" s="304">
        <v>1</v>
      </c>
      <c r="B74" s="305"/>
      <c r="C74" s="304" t="s">
        <v>417</v>
      </c>
      <c r="D74" s="306">
        <f>D70+D71</f>
        <v>0</v>
      </c>
      <c r="E74" s="306">
        <f>E70+E71</f>
        <v>0</v>
      </c>
      <c r="F74" s="306">
        <f>F70+F71</f>
        <v>0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418</v>
      </c>
      <c r="D76" s="290"/>
      <c r="E76" s="290"/>
      <c r="F76" s="290"/>
      <c r="G76" s="290"/>
    </row>
    <row r="77" spans="1:7" s="308" customFormat="1" ht="12.75">
      <c r="A77" s="307" t="s">
        <v>419</v>
      </c>
      <c r="B77" s="302"/>
      <c r="C77" s="302" t="s">
        <v>420</v>
      </c>
      <c r="D77" s="287"/>
      <c r="E77" s="287"/>
      <c r="F77" s="287"/>
      <c r="G77" s="287"/>
    </row>
    <row r="78" spans="1:7" s="308" customFormat="1" ht="12.75">
      <c r="A78" s="307" t="s">
        <v>421</v>
      </c>
      <c r="B78" s="302"/>
      <c r="C78" s="302" t="s">
        <v>422</v>
      </c>
      <c r="D78" s="287"/>
      <c r="E78" s="287"/>
      <c r="F78" s="287"/>
      <c r="G78" s="287"/>
    </row>
    <row r="79" spans="1:7" s="308" customFormat="1" ht="12.75">
      <c r="A79" s="307" t="s">
        <v>423</v>
      </c>
      <c r="B79" s="302"/>
      <c r="C79" s="302" t="s">
        <v>424</v>
      </c>
      <c r="D79" s="287"/>
      <c r="E79" s="287"/>
      <c r="F79" s="287"/>
      <c r="G79" s="287"/>
    </row>
    <row r="80" spans="1:7" s="308" customFormat="1" ht="12.75">
      <c r="A80" s="307" t="s">
        <v>425</v>
      </c>
      <c r="B80" s="302"/>
      <c r="C80" s="302" t="s">
        <v>426</v>
      </c>
      <c r="D80" s="287"/>
      <c r="E80" s="287"/>
      <c r="F80" s="287"/>
      <c r="G80" s="287"/>
    </row>
    <row r="81" spans="1:7" s="308" customFormat="1" ht="12.75">
      <c r="A81" s="307" t="s">
        <v>427</v>
      </c>
      <c r="B81" s="302"/>
      <c r="C81" s="302" t="s">
        <v>428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429</v>
      </c>
      <c r="D82" s="290"/>
      <c r="E82" s="290"/>
      <c r="F82" s="290"/>
      <c r="G82" s="290"/>
    </row>
    <row r="83" spans="1:7" s="301" customFormat="1" ht="12.75">
      <c r="A83" s="307" t="s">
        <v>430</v>
      </c>
      <c r="B83" s="302"/>
      <c r="C83" s="302" t="s">
        <v>431</v>
      </c>
      <c r="D83" s="290"/>
      <c r="E83" s="290"/>
      <c r="F83" s="290"/>
      <c r="G83" s="290"/>
    </row>
    <row r="84" spans="1:7" s="230" customFormat="1" ht="12.75">
      <c r="A84" s="304">
        <v>2</v>
      </c>
      <c r="B84" s="305"/>
      <c r="C84" s="304" t="s">
        <v>432</v>
      </c>
      <c r="D84" s="306">
        <f>D76+D82</f>
        <v>0</v>
      </c>
      <c r="E84" s="306">
        <f>E76+E82</f>
        <v>0</v>
      </c>
      <c r="F84" s="306">
        <f>F76+F82</f>
        <v>0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433</v>
      </c>
      <c r="B86" s="311"/>
      <c r="C86" s="312"/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173</v>
      </c>
      <c r="D87" s="315">
        <f>D49+D6+D8+D10-D19-D21-D38+D42+D44-D47</f>
        <v>0</v>
      </c>
      <c r="E87" s="315">
        <f>E49+E6+E8+E10-E19-E21-E38+E42+E44-E47</f>
        <v>0</v>
      </c>
      <c r="F87" s="315">
        <f>F49+F6+F8+F10-F19-F21-F38+F42+F44-F47</f>
        <v>0</v>
      </c>
      <c r="G87" s="315">
        <f>G49+G6+G8+G10-G19-G21-G38+G42+G44-G47</f>
        <v>39368.19999999995</v>
      </c>
    </row>
    <row r="88" spans="1:7" ht="12.75">
      <c r="A88" s="316">
        <v>40</v>
      </c>
      <c r="B88" s="317"/>
      <c r="C88" s="317" t="s">
        <v>434</v>
      </c>
      <c r="D88" s="319">
        <f>IF(0=D111,0,D87/D111)</f>
        <v>0</v>
      </c>
      <c r="E88" s="319">
        <f>IF(0=E111,0,E87/E111)</f>
        <v>0</v>
      </c>
      <c r="F88" s="319">
        <f>IF(0=F111,0,F87/F111)</f>
        <v>0</v>
      </c>
      <c r="G88" s="319">
        <f>IF(0=G111,0,G87/G111)</f>
        <v>0.05513667784716505</v>
      </c>
    </row>
    <row r="89" spans="1:7" ht="25.5">
      <c r="A89" s="320" t="s">
        <v>295</v>
      </c>
      <c r="B89" s="321"/>
      <c r="C89" s="321" t="s">
        <v>435</v>
      </c>
      <c r="D89" s="362">
        <f>IF(0=D66,0,D87/D66)</f>
        <v>0</v>
      </c>
      <c r="E89" s="362">
        <f>IF(0=E66,0,E87/E66)</f>
        <v>0</v>
      </c>
      <c r="F89" s="362">
        <f>IF(0=F66,0,F87/F66)</f>
        <v>0</v>
      </c>
      <c r="G89" s="362">
        <f>IF(0=G66,0,G87/G66)</f>
        <v>0.9536408119761628</v>
      </c>
    </row>
    <row r="90" spans="1:7" ht="25.5">
      <c r="A90" s="323" t="s">
        <v>297</v>
      </c>
      <c r="B90" s="324"/>
      <c r="C90" s="324" t="s">
        <v>436</v>
      </c>
      <c r="D90" s="363">
        <f>IF(0=D67,0,D87/D67)</f>
        <v>0</v>
      </c>
      <c r="E90" s="363">
        <f>IF(0=E67,0,E87/E67)</f>
        <v>0</v>
      </c>
      <c r="F90" s="362">
        <f>IF(0=F67,0,F87/F67)</f>
        <v>0</v>
      </c>
      <c r="G90" s="363">
        <f>IF(0=G67,0,G87/G67)</f>
        <v>0.9257203054052582</v>
      </c>
    </row>
    <row r="91" spans="1:7" ht="25.5">
      <c r="A91" s="327" t="s">
        <v>299</v>
      </c>
      <c r="B91" s="328"/>
      <c r="C91" s="328" t="s">
        <v>437</v>
      </c>
      <c r="D91" s="329">
        <f>D87-D66</f>
        <v>0</v>
      </c>
      <c r="E91" s="329">
        <f>E87-E66</f>
        <v>0</v>
      </c>
      <c r="F91" s="329">
        <f>F87-F66</f>
        <v>0</v>
      </c>
      <c r="G91" s="329">
        <f>G87-G66</f>
        <v>-1913.8000000000466</v>
      </c>
    </row>
    <row r="92" spans="1:7" ht="25.5">
      <c r="A92" s="323" t="s">
        <v>301</v>
      </c>
      <c r="B92" s="324"/>
      <c r="C92" s="324" t="s">
        <v>438</v>
      </c>
      <c r="D92" s="330">
        <f>D87-D67</f>
        <v>0</v>
      </c>
      <c r="E92" s="330">
        <f>E87-E67</f>
        <v>0</v>
      </c>
      <c r="F92" s="330">
        <f>F87-F67</f>
        <v>0</v>
      </c>
      <c r="G92" s="330">
        <f>G87-G67</f>
        <v>-3158.900000000045</v>
      </c>
    </row>
    <row r="93" spans="1:7" ht="12.75">
      <c r="A93" s="314">
        <v>31</v>
      </c>
      <c r="B93" s="314"/>
      <c r="C93" s="314" t="s">
        <v>439</v>
      </c>
      <c r="D93" s="331">
        <f>D77+D78+D80</f>
        <v>0</v>
      </c>
      <c r="E93" s="331">
        <f>E77+E78+E80</f>
        <v>0</v>
      </c>
      <c r="F93" s="331">
        <f>F77+F78+F80</f>
        <v>0</v>
      </c>
      <c r="G93" s="331">
        <f>G77+G78+G80</f>
        <v>0</v>
      </c>
    </row>
    <row r="94" spans="1:7" ht="12.75">
      <c r="A94" s="332">
        <v>32</v>
      </c>
      <c r="B94" s="332"/>
      <c r="C94" s="332" t="s">
        <v>440</v>
      </c>
      <c r="D94" s="326">
        <f>IF(0=D111,0,D93/D111)</f>
        <v>0</v>
      </c>
      <c r="E94" s="326">
        <f>IF(0=E111,0,E93/E111)</f>
        <v>0</v>
      </c>
      <c r="F94" s="326">
        <f>IF(0=F111,0,F93/F111)</f>
        <v>0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441</v>
      </c>
      <c r="D95" s="331">
        <f>D76-D70</f>
        <v>0</v>
      </c>
      <c r="E95" s="331">
        <f>E76-E70</f>
        <v>0</v>
      </c>
      <c r="F95" s="331">
        <f>F76-F70</f>
        <v>0</v>
      </c>
      <c r="G95" s="331">
        <f>G76-G70</f>
        <v>0</v>
      </c>
    </row>
    <row r="96" spans="1:7" ht="12.75">
      <c r="A96" s="317">
        <v>34</v>
      </c>
      <c r="B96" s="317"/>
      <c r="C96" s="317" t="s">
        <v>442</v>
      </c>
      <c r="D96" s="333">
        <f>D71-D72-D73-D82</f>
        <v>0</v>
      </c>
      <c r="E96" s="333">
        <f>E71-E72-E73-E82</f>
        <v>0</v>
      </c>
      <c r="F96" s="333">
        <f>F71-F72-F73-F82</f>
        <v>0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443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0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444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0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445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0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446</v>
      </c>
      <c r="D100" s="315">
        <f>D82</f>
        <v>0</v>
      </c>
      <c r="E100" s="315">
        <f>E82</f>
        <v>0</v>
      </c>
      <c r="F100" s="315">
        <f>F82</f>
        <v>0</v>
      </c>
      <c r="G100" s="315">
        <f>G82</f>
        <v>0</v>
      </c>
    </row>
    <row r="101" spans="1:7" ht="12.75">
      <c r="A101" s="332">
        <v>38</v>
      </c>
      <c r="B101" s="332"/>
      <c r="C101" s="332" t="s">
        <v>447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448</v>
      </c>
      <c r="D102" s="335">
        <f>IF(D111=0,0,(D27-D28+D6)/D111)</f>
        <v>0</v>
      </c>
      <c r="E102" s="335">
        <f>IF(E111=0,0,(E27-E28+E6)/E111)</f>
        <v>0</v>
      </c>
      <c r="F102" s="335">
        <f>IF(F111=0,0,(F27-F28+F6)/F111)</f>
        <v>0</v>
      </c>
      <c r="G102" s="335">
        <f>IF(G111=0,0,(G27-G28+G6)/G111)</f>
        <v>0.029255567595517767</v>
      </c>
    </row>
    <row r="103" spans="1:7" ht="12.75">
      <c r="A103" s="317">
        <v>43</v>
      </c>
      <c r="B103" s="317"/>
      <c r="C103" s="317" t="s">
        <v>449</v>
      </c>
      <c r="D103" s="315">
        <f>D39</f>
        <v>0</v>
      </c>
      <c r="E103" s="315">
        <f>E39</f>
        <v>0</v>
      </c>
      <c r="F103" s="315">
        <f>F39</f>
        <v>0</v>
      </c>
      <c r="G103" s="315">
        <f>G39</f>
        <v>2665.2000000000007</v>
      </c>
    </row>
    <row r="104" spans="1:7" ht="12.75">
      <c r="A104" s="332">
        <v>44</v>
      </c>
      <c r="B104" s="332"/>
      <c r="C104" s="332" t="s">
        <v>450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451</v>
      </c>
      <c r="D105" s="319">
        <f>IF(D111=0,0,(D27-D28)/D111)</f>
        <v>0</v>
      </c>
      <c r="E105" s="319">
        <f>IF(E111=0,0,(E27-E28)/E111)</f>
        <v>0</v>
      </c>
      <c r="F105" s="319">
        <f>IF(F111=0,0,(F27-F28)/F111)</f>
        <v>0</v>
      </c>
      <c r="G105" s="319">
        <f>IF(G111=0,0,(G27-G28)/G111)</f>
        <v>0.005782543156541964</v>
      </c>
    </row>
    <row r="106" spans="1:7" ht="12.75">
      <c r="A106" s="334">
        <v>47</v>
      </c>
      <c r="B106" s="334"/>
      <c r="C106" s="334" t="s">
        <v>452</v>
      </c>
      <c r="D106" s="335">
        <f>IF(D113=0,0,D54/D113)</f>
        <v>0</v>
      </c>
      <c r="E106" s="335">
        <f>IF(E113=0,0,E54/E113)</f>
        <v>0</v>
      </c>
      <c r="F106" s="335">
        <f>IF(F113=0,0,F54/F113)</f>
        <v>0</v>
      </c>
      <c r="G106" s="335">
        <f>IF(G113=0,0,G54/G113)</f>
        <v>0.06352802921833187</v>
      </c>
    </row>
    <row r="108" spans="1:7" ht="12.75">
      <c r="A108" s="338" t="s">
        <v>453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454</v>
      </c>
      <c r="D109" s="340"/>
      <c r="E109" s="290"/>
      <c r="F109" s="290"/>
      <c r="G109" s="290">
        <v>70500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455</v>
      </c>
      <c r="B111" s="339"/>
      <c r="C111" s="339" t="s">
        <v>456</v>
      </c>
      <c r="D111" s="342">
        <f>D14+D15+D16+D17+D20</f>
        <v>0</v>
      </c>
      <c r="E111" s="342">
        <f>E14+E15+E16+E17+E20</f>
        <v>0</v>
      </c>
      <c r="F111" s="342">
        <f>F14+F15+F16+F17+F20</f>
        <v>0</v>
      </c>
      <c r="G111" s="342">
        <f>G14+G15+G16+G17+G20</f>
        <v>714011.1000000001</v>
      </c>
    </row>
    <row r="112" spans="1:7" ht="12.75">
      <c r="A112" s="339"/>
      <c r="B112" s="339"/>
      <c r="C112" s="339" t="s">
        <v>457</v>
      </c>
      <c r="D112" s="342">
        <f>D50-D11-D41-D12</f>
        <v>0</v>
      </c>
      <c r="E112" s="342">
        <f>E50-E11-E41-E12</f>
        <v>0</v>
      </c>
      <c r="F112" s="342">
        <f>F50-F11-F41-F12</f>
        <v>0</v>
      </c>
      <c r="G112" s="342">
        <f>G50-G11-G41-G12</f>
        <v>733979.8</v>
      </c>
    </row>
    <row r="113" spans="1:7" ht="12.75">
      <c r="A113" s="339"/>
      <c r="B113" s="339"/>
      <c r="C113" s="339" t="s">
        <v>458</v>
      </c>
      <c r="D113" s="342">
        <f>D50-D6-D7-D11-D12-D41+D54</f>
        <v>0</v>
      </c>
      <c r="E113" s="342">
        <f>E50-E6-E7-E11-E12-E41+E54</f>
        <v>0</v>
      </c>
      <c r="F113" s="342">
        <f>F50-F6-F7-F11-F12-F41+F54</f>
        <v>0</v>
      </c>
      <c r="G113" s="342">
        <f>G50-G6-G7-G11-G12-G41+G54</f>
        <v>756319.7000000001</v>
      </c>
    </row>
    <row r="114" spans="1:9" ht="12.75">
      <c r="A114" s="343" t="s">
        <v>50</v>
      </c>
      <c r="B114" s="344"/>
      <c r="C114" s="344" t="s">
        <v>459</v>
      </c>
      <c r="D114" s="345">
        <f aca="true" t="shared" si="0" ref="D114:I114">D14+D15+D16+D17+(D28+D29+D30+D31+D33+D34+D35+D36+(D37-D38))+(D20-D21)+D60</f>
        <v>0</v>
      </c>
      <c r="E114" s="345">
        <f t="shared" si="0"/>
        <v>0</v>
      </c>
      <c r="F114" s="345">
        <f t="shared" si="0"/>
        <v>0</v>
      </c>
      <c r="G114" s="345">
        <f t="shared" si="0"/>
        <v>731476.1000000001</v>
      </c>
      <c r="H114" s="346">
        <f t="shared" si="0"/>
        <v>0</v>
      </c>
      <c r="I114" s="346">
        <f t="shared" si="0"/>
        <v>0</v>
      </c>
    </row>
    <row r="115" spans="1:9" ht="12.75">
      <c r="A115" s="344" t="s">
        <v>460</v>
      </c>
      <c r="B115" s="344"/>
      <c r="C115" s="344" t="s">
        <v>461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0</v>
      </c>
      <c r="F115" s="345">
        <f t="shared" si="1"/>
        <v>0</v>
      </c>
      <c r="G115" s="345">
        <f t="shared" si="1"/>
        <v>732471.1000000001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462</v>
      </c>
      <c r="D116" s="345">
        <f aca="true" t="shared" si="2" ref="D116:I116">D4+D5+D26+(D9-D10)+D54</f>
        <v>0</v>
      </c>
      <c r="E116" s="345">
        <f t="shared" si="2"/>
        <v>0</v>
      </c>
      <c r="F116" s="345">
        <f t="shared" si="2"/>
        <v>0</v>
      </c>
      <c r="G116" s="345">
        <f t="shared" si="2"/>
        <v>734292.7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463</v>
      </c>
      <c r="D117" s="345">
        <f aca="true" t="shared" si="3" ref="D117:I117">D4+D5+D26+(D9-D10)+(D41-D42-D43-D44)+D54+D58</f>
        <v>0</v>
      </c>
      <c r="E117" s="345">
        <f t="shared" si="3"/>
        <v>0</v>
      </c>
      <c r="F117" s="345">
        <f t="shared" si="3"/>
        <v>0</v>
      </c>
      <c r="G117" s="345">
        <f t="shared" si="3"/>
        <v>734292.7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464</v>
      </c>
      <c r="D118" s="345">
        <f aca="true" t="shared" si="4" ref="D118:I118">D114-D116</f>
        <v>0</v>
      </c>
      <c r="E118" s="345">
        <f t="shared" si="4"/>
        <v>0</v>
      </c>
      <c r="F118" s="345">
        <f t="shared" si="4"/>
        <v>0</v>
      </c>
      <c r="G118" s="345">
        <f t="shared" si="4"/>
        <v>-2816.5999999998603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465</v>
      </c>
      <c r="D119" s="345">
        <f aca="true" t="shared" si="5" ref="D119:I119">D115-D117</f>
        <v>0</v>
      </c>
      <c r="E119" s="345">
        <f t="shared" si="5"/>
        <v>0</v>
      </c>
      <c r="F119" s="345">
        <f t="shared" si="5"/>
        <v>0</v>
      </c>
      <c r="G119" s="345">
        <f t="shared" si="5"/>
        <v>-1821.5999999998603</v>
      </c>
      <c r="H119" s="346">
        <f t="shared" si="5"/>
        <v>0</v>
      </c>
      <c r="I119" s="346">
        <f t="shared" si="5"/>
        <v>0</v>
      </c>
    </row>
  </sheetData>
  <sheetProtection selectLockedCells="1"/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4" max="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9" sqref="A39"/>
    </sheetView>
  </sheetViews>
  <sheetFormatPr defaultColWidth="11.421875" defaultRowHeight="12.75"/>
  <cols>
    <col min="1" max="1" width="11.57421875" style="0" bestFit="1" customWidth="1"/>
    <col min="2" max="2" width="43.140625" style="0" customWidth="1"/>
    <col min="3" max="3" width="13.28125" style="0" bestFit="1" customWidth="1"/>
    <col min="4" max="4" width="11.57421875" style="0" bestFit="1" customWidth="1"/>
    <col min="5" max="5" width="13.28125" style="0" bestFit="1" customWidth="1"/>
    <col min="6" max="6" width="11.57421875" style="0" bestFit="1" customWidth="1"/>
    <col min="7" max="7" width="12.421875" style="0" customWidth="1"/>
    <col min="8" max="8" width="11.57421875" style="0" bestFit="1" customWidth="1"/>
    <col min="9" max="9" width="13.00390625" style="0" customWidth="1"/>
  </cols>
  <sheetData>
    <row r="1" spans="1:9" ht="12.75">
      <c r="A1" s="5" t="s">
        <v>141</v>
      </c>
      <c r="B1" s="6" t="s">
        <v>142</v>
      </c>
      <c r="C1" s="56" t="s">
        <v>50</v>
      </c>
      <c r="D1" s="7" t="s">
        <v>77</v>
      </c>
      <c r="E1" s="56" t="s">
        <v>47</v>
      </c>
      <c r="F1" s="7" t="s">
        <v>77</v>
      </c>
      <c r="G1" s="56" t="s">
        <v>50</v>
      </c>
      <c r="H1" s="7" t="s">
        <v>77</v>
      </c>
      <c r="I1" s="57" t="s">
        <v>47</v>
      </c>
    </row>
    <row r="2" spans="1:9" ht="12.75">
      <c r="A2" s="140">
        <v>0</v>
      </c>
      <c r="B2" s="4">
        <v>0</v>
      </c>
      <c r="C2" s="66">
        <v>2010</v>
      </c>
      <c r="D2" s="3" t="s">
        <v>143</v>
      </c>
      <c r="E2" s="66">
        <v>2011</v>
      </c>
      <c r="F2" s="3" t="s">
        <v>143</v>
      </c>
      <c r="G2" s="67">
        <v>2011</v>
      </c>
      <c r="H2" s="3" t="s">
        <v>143</v>
      </c>
      <c r="I2" s="68">
        <v>2012</v>
      </c>
    </row>
    <row r="3" spans="1:9" ht="12.75">
      <c r="A3" s="140">
        <v>0</v>
      </c>
      <c r="B3" s="2" t="s">
        <v>144</v>
      </c>
      <c r="C3" s="115">
        <v>0</v>
      </c>
      <c r="D3" s="114">
        <v>0</v>
      </c>
      <c r="E3" s="115" t="s">
        <v>53</v>
      </c>
      <c r="F3" s="116">
        <v>0</v>
      </c>
      <c r="G3" s="117">
        <v>0</v>
      </c>
      <c r="H3" s="116">
        <v>0</v>
      </c>
      <c r="I3" s="101" t="s">
        <v>53</v>
      </c>
    </row>
    <row r="4" spans="1:9" ht="12.75">
      <c r="A4" s="5" t="s">
        <v>81</v>
      </c>
      <c r="B4" s="9" t="s">
        <v>145</v>
      </c>
      <c r="C4" s="10">
        <v>23580641.55311</v>
      </c>
      <c r="D4" s="11">
        <v>0.024662341586855555</v>
      </c>
      <c r="E4" s="10">
        <v>24162195.38993</v>
      </c>
      <c r="F4" s="11">
        <v>0.11625870064403135</v>
      </c>
      <c r="G4" s="10">
        <v>26971260.830670465</v>
      </c>
      <c r="H4" s="11">
        <v>-0.12512943636000481</v>
      </c>
      <c r="I4" s="12">
        <v>23596362.165009994</v>
      </c>
    </row>
    <row r="5" spans="1:9" ht="12.75">
      <c r="A5" s="13" t="s">
        <v>83</v>
      </c>
      <c r="B5" s="14" t="s">
        <v>146</v>
      </c>
      <c r="C5" s="15">
        <v>8877132.98504</v>
      </c>
      <c r="D5" s="16">
        <v>-0.020790378460142853</v>
      </c>
      <c r="E5" s="15">
        <v>8692574.03064</v>
      </c>
      <c r="F5" s="16">
        <v>-0.009331199151611574</v>
      </c>
      <c r="G5" s="15">
        <v>8611461.891219972</v>
      </c>
      <c r="H5" s="16">
        <v>-0.03767939508514795</v>
      </c>
      <c r="I5" s="17">
        <v>8286987.216359999</v>
      </c>
    </row>
    <row r="6" spans="1:9" ht="12.75">
      <c r="A6" s="13" t="s">
        <v>147</v>
      </c>
      <c r="B6" s="14" t="s">
        <v>148</v>
      </c>
      <c r="C6" s="15">
        <v>1110169.17001</v>
      </c>
      <c r="D6" s="16">
        <v>-0.06736656361059476</v>
      </c>
      <c r="E6" s="15">
        <v>1035380.8880000002</v>
      </c>
      <c r="F6" s="16">
        <v>0.04399117340091343</v>
      </c>
      <c r="G6" s="15">
        <v>1080928.50818</v>
      </c>
      <c r="H6" s="16">
        <v>0.17837241812100807</v>
      </c>
      <c r="I6" s="17">
        <v>1273736.34</v>
      </c>
    </row>
    <row r="7" spans="1:9" ht="12.75">
      <c r="A7" s="13" t="s">
        <v>87</v>
      </c>
      <c r="B7" s="14" t="s">
        <v>149</v>
      </c>
      <c r="C7" s="15">
        <v>1131833.39334</v>
      </c>
      <c r="D7" s="16">
        <v>-0.02140707588464095</v>
      </c>
      <c r="E7" s="15">
        <v>1107604.15</v>
      </c>
      <c r="F7" s="16">
        <v>-0.03913277506228159</v>
      </c>
      <c r="G7" s="15">
        <v>1064260.5259400003</v>
      </c>
      <c r="H7" s="16">
        <v>0.02616164593289583</v>
      </c>
      <c r="I7" s="17">
        <v>1092103.333</v>
      </c>
    </row>
    <row r="8" spans="1:9" ht="12.75">
      <c r="A8" s="13" t="s">
        <v>89</v>
      </c>
      <c r="B8" s="14" t="s">
        <v>150</v>
      </c>
      <c r="C8" s="15">
        <v>792359.1335</v>
      </c>
      <c r="D8" s="16">
        <v>-0.2978675571738077</v>
      </c>
      <c r="E8" s="15">
        <v>556341.054</v>
      </c>
      <c r="F8" s="16">
        <v>0.48625126848898714</v>
      </c>
      <c r="G8" s="15">
        <v>826862.5972200001</v>
      </c>
      <c r="H8" s="16">
        <v>-0.381933680737012</v>
      </c>
      <c r="I8" s="17">
        <v>511055.922</v>
      </c>
    </row>
    <row r="9" spans="1:9" ht="12.75">
      <c r="A9" s="13" t="s">
        <v>91</v>
      </c>
      <c r="B9" s="14" t="s">
        <v>151</v>
      </c>
      <c r="C9" s="15">
        <v>4381538.3513899995</v>
      </c>
      <c r="D9" s="16">
        <v>-0.08742470460597006</v>
      </c>
      <c r="E9" s="15">
        <v>3998483.6552999998</v>
      </c>
      <c r="F9" s="16">
        <v>0.047150362150437435</v>
      </c>
      <c r="G9" s="15">
        <v>4187013.6076999996</v>
      </c>
      <c r="H9" s="16">
        <v>-0.09310163262023241</v>
      </c>
      <c r="I9" s="17">
        <v>3797195.8050200003</v>
      </c>
    </row>
    <row r="10" spans="1:9" ht="12.75">
      <c r="A10" s="13" t="s">
        <v>93</v>
      </c>
      <c r="B10" s="14" t="s">
        <v>152</v>
      </c>
      <c r="C10" s="15">
        <v>39102711.27241</v>
      </c>
      <c r="D10" s="16">
        <v>0.028558166232271368</v>
      </c>
      <c r="E10" s="15">
        <v>40219413.001059994</v>
      </c>
      <c r="F10" s="16">
        <v>0.006685846997143296</v>
      </c>
      <c r="G10" s="15">
        <v>40488313.8427</v>
      </c>
      <c r="H10" s="16">
        <v>0.07265914697582326</v>
      </c>
      <c r="I10" s="17">
        <v>43430160.188999996</v>
      </c>
    </row>
    <row r="11" spans="1:9" ht="12.75">
      <c r="A11" s="13" t="s">
        <v>96</v>
      </c>
      <c r="B11" s="14" t="s">
        <v>153</v>
      </c>
      <c r="C11" s="15">
        <v>1020377.34109</v>
      </c>
      <c r="D11" s="16">
        <v>-0.6113355275251843</v>
      </c>
      <c r="E11" s="15">
        <v>396584.421</v>
      </c>
      <c r="F11" s="16">
        <v>1.81386476386575</v>
      </c>
      <c r="G11" s="15">
        <v>1115934.92815</v>
      </c>
      <c r="H11" s="16">
        <v>-0.6832057138080001</v>
      </c>
      <c r="I11" s="17">
        <v>353521.809</v>
      </c>
    </row>
    <row r="12" spans="1:9" ht="12.75">
      <c r="A12" s="13">
        <v>389</v>
      </c>
      <c r="B12" s="14" t="s">
        <v>154</v>
      </c>
      <c r="C12" s="15">
        <v>11749.942</v>
      </c>
      <c r="D12" s="43">
        <v>-0.982978639383922</v>
      </c>
      <c r="E12" s="15">
        <v>200</v>
      </c>
      <c r="F12" s="43">
        <v>621.0704999999999</v>
      </c>
      <c r="G12" s="15">
        <v>124414.1</v>
      </c>
      <c r="H12" s="43">
        <v>-1.0261787048252569</v>
      </c>
      <c r="I12" s="17">
        <v>-3257</v>
      </c>
    </row>
    <row r="13" spans="1:9" ht="12.75">
      <c r="A13" s="18" t="s">
        <v>99</v>
      </c>
      <c r="B13" s="19" t="s">
        <v>155</v>
      </c>
      <c r="C13" s="20">
        <v>2477526.27624</v>
      </c>
      <c r="D13" s="43">
        <v>-0.05340570451620224</v>
      </c>
      <c r="E13" s="20">
        <v>2345212.24</v>
      </c>
      <c r="F13" s="43">
        <v>0.1397407155354091</v>
      </c>
      <c r="G13" s="20">
        <v>2672933.8764999993</v>
      </c>
      <c r="H13" s="43">
        <v>-0.00179160305539241</v>
      </c>
      <c r="I13" s="21">
        <v>2668145.04</v>
      </c>
    </row>
    <row r="14" spans="1:9" ht="12.75">
      <c r="A14" s="22" t="s">
        <v>101</v>
      </c>
      <c r="B14" s="23" t="s">
        <v>156</v>
      </c>
      <c r="C14" s="24">
        <v>81375870.24812001</v>
      </c>
      <c r="D14" s="25">
        <v>0.0012625080812866591</v>
      </c>
      <c r="E14" s="24">
        <v>81478607.94193</v>
      </c>
      <c r="F14" s="25">
        <v>0.056258303546832325</v>
      </c>
      <c r="G14" s="24">
        <v>86062456.20010044</v>
      </c>
      <c r="H14" s="25">
        <v>-0.027075473134215603</v>
      </c>
      <c r="I14" s="26">
        <v>83732274.47939001</v>
      </c>
    </row>
    <row r="15" spans="1:9" ht="12.75">
      <c r="A15" s="27" t="s">
        <v>103</v>
      </c>
      <c r="B15" s="28" t="s">
        <v>157</v>
      </c>
      <c r="C15" s="10">
        <v>36553374.54242</v>
      </c>
      <c r="D15" s="16">
        <v>-0.016743776739674986</v>
      </c>
      <c r="E15" s="10">
        <v>35941333</v>
      </c>
      <c r="F15" s="16">
        <v>0.04745483915691126</v>
      </c>
      <c r="G15" s="10">
        <v>37646923.17659999</v>
      </c>
      <c r="H15" s="16">
        <v>-0.01360924700795834</v>
      </c>
      <c r="I15" s="12">
        <v>37134576.900000006</v>
      </c>
    </row>
    <row r="16" spans="1:9" ht="12.75">
      <c r="A16" s="8" t="s">
        <v>105</v>
      </c>
      <c r="B16" s="29" t="s">
        <v>158</v>
      </c>
      <c r="C16" s="15">
        <v>3204414.2348200004</v>
      </c>
      <c r="D16" s="16">
        <v>-0.05839384396272079</v>
      </c>
      <c r="E16" s="15">
        <v>3017296.17</v>
      </c>
      <c r="F16" s="16">
        <v>0.07163773888660083</v>
      </c>
      <c r="G16" s="15">
        <v>3233448.4451700007</v>
      </c>
      <c r="H16" s="16">
        <v>0.061637019488498854</v>
      </c>
      <c r="I16" s="17">
        <v>3432748.57</v>
      </c>
    </row>
    <row r="17" spans="1:9" ht="12.75">
      <c r="A17" s="8" t="s">
        <v>107</v>
      </c>
      <c r="B17" s="29" t="s">
        <v>159</v>
      </c>
      <c r="C17" s="15">
        <v>4195678.67079</v>
      </c>
      <c r="D17" s="16">
        <v>-0.13342735197702632</v>
      </c>
      <c r="E17" s="15">
        <v>3635860.3760000006</v>
      </c>
      <c r="F17" s="16">
        <v>0.07659315000054313</v>
      </c>
      <c r="G17" s="15">
        <v>3914342.37516</v>
      </c>
      <c r="H17" s="16">
        <v>-0.2614107303575289</v>
      </c>
      <c r="I17" s="17">
        <v>2891091.276</v>
      </c>
    </row>
    <row r="18" spans="1:9" ht="12.75">
      <c r="A18" s="8" t="s">
        <v>109</v>
      </c>
      <c r="B18" s="29" t="s">
        <v>160</v>
      </c>
      <c r="C18" s="15">
        <v>10627163.14988</v>
      </c>
      <c r="D18" s="16">
        <v>-0.058507760365664664</v>
      </c>
      <c r="E18" s="15">
        <v>10005391.634939998</v>
      </c>
      <c r="F18" s="16">
        <v>0.0799359346251918</v>
      </c>
      <c r="G18" s="15">
        <v>10805181.966570003</v>
      </c>
      <c r="H18" s="16">
        <v>-0.18738322474200084</v>
      </c>
      <c r="I18" s="17">
        <v>8780472.125750002</v>
      </c>
    </row>
    <row r="19" spans="1:9" ht="12.75">
      <c r="A19" s="8" t="s">
        <v>111</v>
      </c>
      <c r="B19" s="29" t="s">
        <v>152</v>
      </c>
      <c r="C19" s="15">
        <v>25644471.45487</v>
      </c>
      <c r="D19" s="16">
        <v>-0.011414403775688569</v>
      </c>
      <c r="E19" s="15">
        <v>25351755.103069995</v>
      </c>
      <c r="F19" s="16">
        <v>0.03586361536286317</v>
      </c>
      <c r="G19" s="15">
        <v>26260960.69686</v>
      </c>
      <c r="H19" s="16">
        <v>0.009583401915303586</v>
      </c>
      <c r="I19" s="17">
        <v>26512630.0379</v>
      </c>
    </row>
    <row r="20" spans="1:9" ht="12.75">
      <c r="A20" s="58" t="s">
        <v>113</v>
      </c>
      <c r="B20" s="29" t="s">
        <v>161</v>
      </c>
      <c r="C20" s="15">
        <v>740715.3622900001</v>
      </c>
      <c r="D20" s="16">
        <v>0.2748865051218997</v>
      </c>
      <c r="E20" s="15">
        <v>944328.01952</v>
      </c>
      <c r="F20" s="16">
        <v>-0.20618054748493705</v>
      </c>
      <c r="G20" s="15">
        <v>749625.95145</v>
      </c>
      <c r="H20" s="16">
        <v>0.5906489092240731</v>
      </c>
      <c r="I20" s="17">
        <v>1192391.7020000005</v>
      </c>
    </row>
    <row r="21" spans="1:9" ht="12.75">
      <c r="A21" s="141">
        <v>489</v>
      </c>
      <c r="B21" s="29" t="s">
        <v>162</v>
      </c>
      <c r="C21" s="15">
        <v>48570.19</v>
      </c>
      <c r="D21" s="16">
        <v>0.4055946661933996</v>
      </c>
      <c r="E21" s="15">
        <v>68270</v>
      </c>
      <c r="F21" s="16">
        <v>-0.013919730481910106</v>
      </c>
      <c r="G21" s="15">
        <v>67319.7</v>
      </c>
      <c r="H21" s="16">
        <v>1.7682921938154808</v>
      </c>
      <c r="I21" s="17">
        <v>186360.6</v>
      </c>
    </row>
    <row r="22" spans="1:9" ht="12.75">
      <c r="A22" s="30" t="s">
        <v>116</v>
      </c>
      <c r="B22" s="31" t="s">
        <v>155</v>
      </c>
      <c r="C22" s="20">
        <v>2477525.9762399998</v>
      </c>
      <c r="D22" s="16">
        <v>-0.05334705208241035</v>
      </c>
      <c r="E22" s="20">
        <v>2345357.26895</v>
      </c>
      <c r="F22" s="16">
        <v>0.13967408650565954</v>
      </c>
      <c r="G22" s="20">
        <v>2672942.9030199996</v>
      </c>
      <c r="H22" s="16">
        <v>-0.0020624789417577226</v>
      </c>
      <c r="I22" s="21">
        <v>2667430.01457</v>
      </c>
    </row>
    <row r="23" spans="1:9" ht="12.75">
      <c r="A23" s="50" t="s">
        <v>118</v>
      </c>
      <c r="B23" s="51" t="s">
        <v>163</v>
      </c>
      <c r="C23" s="24">
        <v>83491913.58131</v>
      </c>
      <c r="D23" s="52">
        <v>-0.026138124223308225</v>
      </c>
      <c r="E23" s="24">
        <v>81309591.57248001</v>
      </c>
      <c r="F23" s="52">
        <v>0.049700823287836496</v>
      </c>
      <c r="G23" s="24">
        <v>85350745.21483</v>
      </c>
      <c r="H23" s="53">
        <v>-0.029912380755246163</v>
      </c>
      <c r="I23" s="26">
        <v>82797701.22622</v>
      </c>
    </row>
    <row r="24" spans="1:9" ht="12.75">
      <c r="A24" s="49" t="s">
        <v>120</v>
      </c>
      <c r="B24" s="32" t="s">
        <v>164</v>
      </c>
      <c r="C24" s="33">
        <v>2116043.3331900034</v>
      </c>
      <c r="D24" s="118">
        <v>0</v>
      </c>
      <c r="E24" s="33">
        <v>-169016.36944999715</v>
      </c>
      <c r="F24" s="118">
        <v>0</v>
      </c>
      <c r="G24" s="34">
        <v>-711710.9852704448</v>
      </c>
      <c r="H24" s="119">
        <v>0</v>
      </c>
      <c r="I24" s="35">
        <v>-934573.2531700007</v>
      </c>
    </row>
    <row r="25" spans="1:9" ht="12.75">
      <c r="A25" s="122">
        <v>0</v>
      </c>
      <c r="B25" s="28" t="s">
        <v>165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166</v>
      </c>
      <c r="C26" s="15">
        <v>4883813.42068</v>
      </c>
      <c r="D26" s="16">
        <v>0.11357202992057995</v>
      </c>
      <c r="E26" s="15">
        <v>5438478.024619999</v>
      </c>
      <c r="F26" s="16">
        <v>-0.06824684807951094</v>
      </c>
      <c r="G26" s="15">
        <v>5067319.0410899995</v>
      </c>
      <c r="H26" s="16">
        <v>-0.026665521352477108</v>
      </c>
      <c r="I26" s="17">
        <v>4932196.337</v>
      </c>
    </row>
    <row r="27" spans="1:9" ht="12.75">
      <c r="A27" s="58" t="s">
        <v>125</v>
      </c>
      <c r="B27" s="29" t="s">
        <v>167</v>
      </c>
      <c r="C27" s="15">
        <v>327142.25665</v>
      </c>
      <c r="D27" s="16">
        <v>0.22001102253507984</v>
      </c>
      <c r="E27" s="15">
        <v>399117.15905</v>
      </c>
      <c r="F27" s="16">
        <v>0.08647905683172122</v>
      </c>
      <c r="G27" s="15">
        <v>433632.4345300001</v>
      </c>
      <c r="H27" s="16">
        <v>0.22960520833252313</v>
      </c>
      <c r="I27" s="17">
        <v>533196.7</v>
      </c>
    </row>
    <row r="28" spans="1:9" ht="12.75">
      <c r="A28" s="8" t="s">
        <v>127</v>
      </c>
      <c r="B28" s="29" t="s">
        <v>168</v>
      </c>
      <c r="C28" s="15">
        <v>1883600.39715</v>
      </c>
      <c r="D28" s="16">
        <v>0.04878668266849065</v>
      </c>
      <c r="E28" s="15">
        <v>1975495.012</v>
      </c>
      <c r="F28" s="16">
        <v>-0.07159446515474177</v>
      </c>
      <c r="G28" s="15">
        <v>1834060.5032</v>
      </c>
      <c r="H28" s="16">
        <v>-0.028461827518188258</v>
      </c>
      <c r="I28" s="17">
        <v>1781859.7895</v>
      </c>
    </row>
    <row r="29" spans="1:9" ht="12.75">
      <c r="A29" s="50" t="s">
        <v>129</v>
      </c>
      <c r="B29" s="51" t="s">
        <v>169</v>
      </c>
      <c r="C29" s="24">
        <v>7094556.07448</v>
      </c>
      <c r="D29" s="53">
        <v>0.10127964507527905</v>
      </c>
      <c r="E29" s="24">
        <v>7813090.195669999</v>
      </c>
      <c r="F29" s="53">
        <v>-0.0611893892015928</v>
      </c>
      <c r="G29" s="24">
        <v>7335011.978819999</v>
      </c>
      <c r="H29" s="53">
        <v>-0.01196441840496033</v>
      </c>
      <c r="I29" s="26">
        <v>7247252.8265</v>
      </c>
    </row>
    <row r="30" spans="1:9" ht="12.75">
      <c r="A30" s="8" t="s">
        <v>131</v>
      </c>
      <c r="B30" s="29" t="s">
        <v>170</v>
      </c>
      <c r="C30" s="15">
        <v>155178.68176</v>
      </c>
      <c r="D30" s="16">
        <v>-0.9645054337520491</v>
      </c>
      <c r="E30" s="15">
        <v>5508</v>
      </c>
      <c r="F30" s="16">
        <v>17.27315197167756</v>
      </c>
      <c r="G30" s="15">
        <v>100648.52106</v>
      </c>
      <c r="H30" s="16">
        <v>-0.6449237442972915</v>
      </c>
      <c r="I30" s="17">
        <v>35737.9</v>
      </c>
    </row>
    <row r="31" spans="1:9" ht="12.75">
      <c r="A31" s="8" t="s">
        <v>133</v>
      </c>
      <c r="B31" s="29" t="s">
        <v>171</v>
      </c>
      <c r="C31" s="15">
        <v>2262631.2544</v>
      </c>
      <c r="D31" s="16">
        <v>0.02981413339836876</v>
      </c>
      <c r="E31" s="15">
        <v>2330089.64445</v>
      </c>
      <c r="F31" s="16">
        <v>0.05708684999172978</v>
      </c>
      <c r="G31" s="15">
        <v>2463107.12245</v>
      </c>
      <c r="H31" s="16">
        <v>-0.14653300384718718</v>
      </c>
      <c r="I31" s="17">
        <v>2102180.637</v>
      </c>
    </row>
    <row r="32" spans="1:9" ht="12.75">
      <c r="A32" s="50" t="s">
        <v>135</v>
      </c>
      <c r="B32" s="51" t="s">
        <v>172</v>
      </c>
      <c r="C32" s="24">
        <v>2521550.93616</v>
      </c>
      <c r="D32" s="53">
        <v>-0.0737456019798605</v>
      </c>
      <c r="E32" s="24">
        <v>2335597.64445</v>
      </c>
      <c r="F32" s="53">
        <v>0.0976872020753079</v>
      </c>
      <c r="G32" s="24">
        <v>2563755.6435100003</v>
      </c>
      <c r="H32" s="53">
        <v>-0.1660989445651665</v>
      </c>
      <c r="I32" s="26">
        <v>2137918.537</v>
      </c>
    </row>
    <row r="33" spans="1:9" ht="12.75">
      <c r="A33" s="36" t="s">
        <v>137</v>
      </c>
      <c r="B33" s="37" t="s">
        <v>16</v>
      </c>
      <c r="C33" s="38">
        <v>4573005.138320001</v>
      </c>
      <c r="D33" s="39">
        <v>0.1977884094904567</v>
      </c>
      <c r="E33" s="38">
        <v>5477492.55122</v>
      </c>
      <c r="F33" s="39">
        <v>-0.12893421749203476</v>
      </c>
      <c r="G33" s="38">
        <v>4771256.33531</v>
      </c>
      <c r="H33" s="39">
        <v>0.07085721881845472</v>
      </c>
      <c r="I33" s="40">
        <v>5109334.289499999</v>
      </c>
    </row>
    <row r="34" spans="1:9" ht="12.75">
      <c r="A34" s="113">
        <v>0</v>
      </c>
      <c r="B34" s="29" t="s">
        <v>173</v>
      </c>
      <c r="C34" s="15">
        <v>6460840.940890006</v>
      </c>
      <c r="D34" s="16">
        <v>-0.4159637254078248</v>
      </c>
      <c r="E34" s="15">
        <v>3773365.473850003</v>
      </c>
      <c r="F34" s="16">
        <v>-0.07374148261513072</v>
      </c>
      <c r="G34" s="15">
        <v>3495111.9093595585</v>
      </c>
      <c r="H34" s="16">
        <v>-0.2372333667740823</v>
      </c>
      <c r="I34" s="17">
        <v>2665954.7438499993</v>
      </c>
    </row>
    <row r="35" spans="1:9" ht="12.75">
      <c r="A35" s="113">
        <v>0</v>
      </c>
      <c r="B35" s="29" t="s">
        <v>174</v>
      </c>
      <c r="C35" s="15">
        <v>1887835.802570004</v>
      </c>
      <c r="D35" s="16">
        <v>-1.9026881866792038</v>
      </c>
      <c r="E35" s="15">
        <v>-1704127.0773699963</v>
      </c>
      <c r="F35" s="16">
        <v>-0.2511447984736359</v>
      </c>
      <c r="G35" s="15">
        <v>-1276144.4259504424</v>
      </c>
      <c r="H35" s="16">
        <v>0.914657538726643</v>
      </c>
      <c r="I35" s="17">
        <v>-2443379.545649999</v>
      </c>
    </row>
    <row r="36" spans="1:9" ht="12.75">
      <c r="A36" s="123">
        <v>0</v>
      </c>
      <c r="B36" s="31" t="s">
        <v>175</v>
      </c>
      <c r="C36" s="20">
        <v>79786875.27837999</v>
      </c>
      <c r="D36" s="111">
        <v>0.027673743096420327</v>
      </c>
      <c r="E36" s="20">
        <v>81994876.76730001</v>
      </c>
      <c r="F36" s="111">
        <v>0.03019008503513755</v>
      </c>
      <c r="G36" s="20">
        <v>84470309.06935042</v>
      </c>
      <c r="H36" s="111">
        <v>-0.009677286001277575</v>
      </c>
      <c r="I36" s="21">
        <v>83652865.72987</v>
      </c>
    </row>
    <row r="37" spans="1:9" ht="12.75">
      <c r="A37" s="123">
        <v>0</v>
      </c>
      <c r="B37" s="31" t="s">
        <v>33</v>
      </c>
      <c r="C37" s="64">
        <v>1.4128217103345624</v>
      </c>
      <c r="D37" s="124">
        <v>0</v>
      </c>
      <c r="E37" s="41">
        <v>0.6888855509277804</v>
      </c>
      <c r="F37" s="124">
        <v>0</v>
      </c>
      <c r="G37" s="41">
        <v>0.732534926596534</v>
      </c>
      <c r="H37" s="124">
        <v>0</v>
      </c>
      <c r="I37" s="42">
        <v>0.5217812326996695</v>
      </c>
    </row>
    <row r="38" ht="12.75">
      <c r="A38" t="s">
        <v>474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5.57421875" style="0" customWidth="1"/>
    <col min="3" max="3" width="13.28125" style="0" bestFit="1" customWidth="1"/>
    <col min="4" max="4" width="9.7109375" style="0" customWidth="1"/>
    <col min="5" max="5" width="13.28125" style="0" bestFit="1" customWidth="1"/>
    <col min="6" max="6" width="11.57421875" style="0" bestFit="1" customWidth="1"/>
    <col min="7" max="7" width="13.28125" style="0" bestFit="1" customWidth="1"/>
    <col min="8" max="8" width="11.57421875" style="0" bestFit="1" customWidth="1"/>
    <col min="9" max="9" width="13.28125" style="0" bestFit="1" customWidth="1"/>
  </cols>
  <sheetData>
    <row r="1" spans="1:9" ht="12.75">
      <c r="A1" s="5" t="s">
        <v>76</v>
      </c>
      <c r="B1" s="6" t="s">
        <v>56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79</v>
      </c>
      <c r="C3" s="115" t="s">
        <v>2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80</v>
      </c>
    </row>
    <row r="4" spans="1:9" ht="12.75">
      <c r="A4" s="5" t="s">
        <v>81</v>
      </c>
      <c r="B4" s="9" t="s">
        <v>82</v>
      </c>
      <c r="C4" s="10">
        <v>23580641.55311</v>
      </c>
      <c r="D4" s="11">
        <v>0.024662341586855555</v>
      </c>
      <c r="E4" s="10">
        <v>24162195.38993</v>
      </c>
      <c r="F4" s="11">
        <v>0.11625870064403135</v>
      </c>
      <c r="G4" s="10">
        <v>26971260.830670465</v>
      </c>
      <c r="H4" s="11">
        <v>-0.12512943636000481</v>
      </c>
      <c r="I4" s="12">
        <v>23596362.165009994</v>
      </c>
    </row>
    <row r="5" spans="1:9" ht="12.75">
      <c r="A5" s="13" t="s">
        <v>83</v>
      </c>
      <c r="B5" s="14" t="s">
        <v>84</v>
      </c>
      <c r="C5" s="15">
        <v>8877132.98504</v>
      </c>
      <c r="D5" s="16">
        <v>-0.020790378460142853</v>
      </c>
      <c r="E5" s="15">
        <v>8692574.03064</v>
      </c>
      <c r="F5" s="16">
        <v>-0.009331199151611574</v>
      </c>
      <c r="G5" s="15">
        <v>8611461.891219972</v>
      </c>
      <c r="H5" s="16">
        <v>-0.03767939508514795</v>
      </c>
      <c r="I5" s="17">
        <v>8286987.216359999</v>
      </c>
    </row>
    <row r="6" spans="1:9" ht="12.75">
      <c r="A6" s="13" t="s">
        <v>85</v>
      </c>
      <c r="B6" s="14" t="s">
        <v>86</v>
      </c>
      <c r="C6" s="15">
        <v>1110169.17001</v>
      </c>
      <c r="D6" s="16">
        <v>-0.06736656361059476</v>
      </c>
      <c r="E6" s="15">
        <v>1035380.8880000002</v>
      </c>
      <c r="F6" s="16">
        <v>0.04399117340091343</v>
      </c>
      <c r="G6" s="15">
        <v>1080928.50818</v>
      </c>
      <c r="H6" s="16">
        <v>0.17837241812100807</v>
      </c>
      <c r="I6" s="17">
        <v>1273736.34</v>
      </c>
    </row>
    <row r="7" spans="1:9" ht="12.75">
      <c r="A7" s="13" t="s">
        <v>87</v>
      </c>
      <c r="B7" s="14" t="s">
        <v>88</v>
      </c>
      <c r="C7" s="15">
        <v>1131833.39334</v>
      </c>
      <c r="D7" s="16">
        <v>-0.02140707588464095</v>
      </c>
      <c r="E7" s="15">
        <v>1107604.15</v>
      </c>
      <c r="F7" s="16">
        <v>-0.03913277506228159</v>
      </c>
      <c r="G7" s="15">
        <v>1064260.5259400003</v>
      </c>
      <c r="H7" s="16">
        <v>0.02616164593289583</v>
      </c>
      <c r="I7" s="17">
        <v>1092103.333</v>
      </c>
    </row>
    <row r="8" spans="1:9" ht="12.75">
      <c r="A8" s="13" t="s">
        <v>89</v>
      </c>
      <c r="B8" s="14" t="s">
        <v>90</v>
      </c>
      <c r="C8" s="15">
        <v>792359.1335</v>
      </c>
      <c r="D8" s="16">
        <v>-0.2978675571738077</v>
      </c>
      <c r="E8" s="15">
        <v>556341.054</v>
      </c>
      <c r="F8" s="16">
        <v>0.48625126848898714</v>
      </c>
      <c r="G8" s="15">
        <v>826862.5972200001</v>
      </c>
      <c r="H8" s="16">
        <v>-0.381933680737012</v>
      </c>
      <c r="I8" s="17">
        <v>511055.922</v>
      </c>
    </row>
    <row r="9" spans="1:9" ht="12.75">
      <c r="A9" s="13" t="s">
        <v>91</v>
      </c>
      <c r="B9" s="14" t="s">
        <v>92</v>
      </c>
      <c r="C9" s="15">
        <v>4381538.3513899995</v>
      </c>
      <c r="D9" s="16">
        <v>-0.08742470460597006</v>
      </c>
      <c r="E9" s="15">
        <v>3998483.6552999998</v>
      </c>
      <c r="F9" s="16">
        <v>0.047150362150437435</v>
      </c>
      <c r="G9" s="15">
        <v>4187013.6076999996</v>
      </c>
      <c r="H9" s="16">
        <v>-0.09310163262023241</v>
      </c>
      <c r="I9" s="17">
        <v>3797195.8050200003</v>
      </c>
    </row>
    <row r="10" spans="1:9" ht="12.75">
      <c r="A10" s="13" t="s">
        <v>93</v>
      </c>
      <c r="B10" s="14" t="s">
        <v>94</v>
      </c>
      <c r="C10" s="15">
        <v>39102711.27241</v>
      </c>
      <c r="D10" s="16">
        <v>0.028558166232271368</v>
      </c>
      <c r="E10" s="15">
        <v>40219413.001059994</v>
      </c>
      <c r="F10" s="16">
        <v>0.006685846997143296</v>
      </c>
      <c r="G10" s="15">
        <v>40488313.8427</v>
      </c>
      <c r="H10" s="16">
        <v>0.07265914697582326</v>
      </c>
      <c r="I10" s="17">
        <v>43430160.188999996</v>
      </c>
    </row>
    <row r="11" spans="1:9" ht="12.75">
      <c r="A11" s="13" t="s">
        <v>96</v>
      </c>
      <c r="B11" s="14" t="s">
        <v>97</v>
      </c>
      <c r="C11" s="15">
        <v>1020377.34109</v>
      </c>
      <c r="D11" s="16">
        <v>-0.6113355275251843</v>
      </c>
      <c r="E11" s="15">
        <v>396584.421</v>
      </c>
      <c r="F11" s="16">
        <v>1.81386476386575</v>
      </c>
      <c r="G11" s="15">
        <v>1115934.92815</v>
      </c>
      <c r="H11" s="16">
        <v>-0.6832057138080001</v>
      </c>
      <c r="I11" s="17">
        <v>353521.809</v>
      </c>
    </row>
    <row r="12" spans="1:9" ht="12.75">
      <c r="A12" s="13">
        <v>389</v>
      </c>
      <c r="B12" s="14" t="s">
        <v>98</v>
      </c>
      <c r="C12" s="15">
        <v>11749.942</v>
      </c>
      <c r="D12" s="43">
        <v>-0.982978639383922</v>
      </c>
      <c r="E12" s="15">
        <v>200</v>
      </c>
      <c r="F12" s="43">
        <v>621.0704999999999</v>
      </c>
      <c r="G12" s="15">
        <v>124414.1</v>
      </c>
      <c r="H12" s="43">
        <v>-1.0261787048252569</v>
      </c>
      <c r="I12" s="17">
        <v>-3257</v>
      </c>
    </row>
    <row r="13" spans="1:9" ht="12.75">
      <c r="A13" s="18" t="s">
        <v>99</v>
      </c>
      <c r="B13" s="19" t="s">
        <v>100</v>
      </c>
      <c r="C13" s="20">
        <v>2477526.27624</v>
      </c>
      <c r="D13" s="43">
        <v>-0.05340570451620224</v>
      </c>
      <c r="E13" s="20">
        <v>2345212.24</v>
      </c>
      <c r="F13" s="43">
        <v>0.1397407155354091</v>
      </c>
      <c r="G13" s="20">
        <v>2672933.8764999993</v>
      </c>
      <c r="H13" s="43">
        <v>-0.00179160305539241</v>
      </c>
      <c r="I13" s="21">
        <v>2668145.04</v>
      </c>
    </row>
    <row r="14" spans="1:9" ht="12.75">
      <c r="A14" s="22" t="s">
        <v>101</v>
      </c>
      <c r="B14" s="23" t="s">
        <v>102</v>
      </c>
      <c r="C14" s="24">
        <v>81375870.24812001</v>
      </c>
      <c r="D14" s="25">
        <v>0.0012625080812866591</v>
      </c>
      <c r="E14" s="24">
        <v>81478607.94193</v>
      </c>
      <c r="F14" s="25">
        <v>0.056258303546832325</v>
      </c>
      <c r="G14" s="24">
        <v>86062456.20010044</v>
      </c>
      <c r="H14" s="25">
        <v>-0.027075473134215603</v>
      </c>
      <c r="I14" s="26">
        <v>83732274.47939001</v>
      </c>
    </row>
    <row r="15" spans="1:9" ht="12.75">
      <c r="A15" s="27" t="s">
        <v>103</v>
      </c>
      <c r="B15" s="28" t="s">
        <v>104</v>
      </c>
      <c r="C15" s="10">
        <v>36553374.54242</v>
      </c>
      <c r="D15" s="16">
        <v>-0.016743776739674986</v>
      </c>
      <c r="E15" s="10">
        <v>35941333</v>
      </c>
      <c r="F15" s="16">
        <v>0.04745483915691126</v>
      </c>
      <c r="G15" s="10">
        <v>37646923.17659999</v>
      </c>
      <c r="H15" s="16">
        <v>-0.01360924700795834</v>
      </c>
      <c r="I15" s="12">
        <v>37134576.900000006</v>
      </c>
    </row>
    <row r="16" spans="1:9" ht="12.75">
      <c r="A16" s="8" t="s">
        <v>105</v>
      </c>
      <c r="B16" s="29" t="s">
        <v>106</v>
      </c>
      <c r="C16" s="15">
        <v>3204414.2348200004</v>
      </c>
      <c r="D16" s="16">
        <v>-0.05839384396272079</v>
      </c>
      <c r="E16" s="15">
        <v>3017296.17</v>
      </c>
      <c r="F16" s="16">
        <v>0.07163773888660083</v>
      </c>
      <c r="G16" s="15">
        <v>3233448.4451700007</v>
      </c>
      <c r="H16" s="16">
        <v>0.061637019488498854</v>
      </c>
      <c r="I16" s="17">
        <v>3432748.57</v>
      </c>
    </row>
    <row r="17" spans="1:9" ht="12.75">
      <c r="A17" s="8" t="s">
        <v>107</v>
      </c>
      <c r="B17" s="29" t="s">
        <v>108</v>
      </c>
      <c r="C17" s="15">
        <v>4195678.67079</v>
      </c>
      <c r="D17" s="16">
        <v>-0.13342735197702632</v>
      </c>
      <c r="E17" s="15">
        <v>3635860.3760000006</v>
      </c>
      <c r="F17" s="16">
        <v>0.07659315000054313</v>
      </c>
      <c r="G17" s="15">
        <v>3914342.37516</v>
      </c>
      <c r="H17" s="16">
        <v>-0.2614107303575289</v>
      </c>
      <c r="I17" s="17">
        <v>2891091.276</v>
      </c>
    </row>
    <row r="18" spans="1:9" ht="12.75">
      <c r="A18" s="8" t="s">
        <v>109</v>
      </c>
      <c r="B18" s="29" t="s">
        <v>110</v>
      </c>
      <c r="C18" s="15">
        <v>10627163.14988</v>
      </c>
      <c r="D18" s="16">
        <v>-0.058507760365664664</v>
      </c>
      <c r="E18" s="15">
        <v>10005391.634939998</v>
      </c>
      <c r="F18" s="16">
        <v>0.0799359346251918</v>
      </c>
      <c r="G18" s="15">
        <v>10805181.966570003</v>
      </c>
      <c r="H18" s="16">
        <v>-0.18738322474200084</v>
      </c>
      <c r="I18" s="17">
        <v>8780472.125750002</v>
      </c>
    </row>
    <row r="19" spans="1:9" ht="12.75">
      <c r="A19" s="8" t="s">
        <v>111</v>
      </c>
      <c r="B19" s="29" t="s">
        <v>112</v>
      </c>
      <c r="C19" s="15">
        <v>25644471.45487</v>
      </c>
      <c r="D19" s="16">
        <v>-0.011414403775688569</v>
      </c>
      <c r="E19" s="15">
        <v>25351755.103069995</v>
      </c>
      <c r="F19" s="16">
        <v>0.03586361536286317</v>
      </c>
      <c r="G19" s="15">
        <v>26260960.69686</v>
      </c>
      <c r="H19" s="16">
        <v>0.009583401915303586</v>
      </c>
      <c r="I19" s="17">
        <v>26512630.0379</v>
      </c>
    </row>
    <row r="20" spans="1:9" ht="12.75">
      <c r="A20" s="58" t="s">
        <v>113</v>
      </c>
      <c r="B20" s="29" t="s">
        <v>114</v>
      </c>
      <c r="C20" s="15">
        <v>740715.3622900001</v>
      </c>
      <c r="D20" s="16">
        <v>0.2748865051218997</v>
      </c>
      <c r="E20" s="15">
        <v>944328.01952</v>
      </c>
      <c r="F20" s="16">
        <v>-0.20618054748493705</v>
      </c>
      <c r="G20" s="15">
        <v>749625.95145</v>
      </c>
      <c r="H20" s="16">
        <v>0.5906489092240731</v>
      </c>
      <c r="I20" s="17">
        <v>1192391.7020000005</v>
      </c>
    </row>
    <row r="21" spans="1:9" ht="12.75">
      <c r="A21" s="141">
        <v>489</v>
      </c>
      <c r="B21" s="29" t="s">
        <v>115</v>
      </c>
      <c r="C21" s="15">
        <v>48570.19</v>
      </c>
      <c r="D21" s="16">
        <v>0.4055946661933996</v>
      </c>
      <c r="E21" s="15">
        <v>68270</v>
      </c>
      <c r="F21" s="16">
        <v>-0.013919730481910106</v>
      </c>
      <c r="G21" s="15">
        <v>67319.7</v>
      </c>
      <c r="H21" s="16">
        <v>1.7682921938154808</v>
      </c>
      <c r="I21" s="17">
        <v>186360.6</v>
      </c>
    </row>
    <row r="22" spans="1:9" ht="12.75">
      <c r="A22" s="30" t="s">
        <v>116</v>
      </c>
      <c r="B22" s="31" t="s">
        <v>117</v>
      </c>
      <c r="C22" s="20">
        <v>2477525.9762399998</v>
      </c>
      <c r="D22" s="16">
        <v>-0.05334705208241035</v>
      </c>
      <c r="E22" s="20">
        <v>2345357.26895</v>
      </c>
      <c r="F22" s="16">
        <v>0.13967408650565954</v>
      </c>
      <c r="G22" s="20">
        <v>2672942.9030199996</v>
      </c>
      <c r="H22" s="16">
        <v>-0.0020624789417577226</v>
      </c>
      <c r="I22" s="21">
        <v>2667430.01457</v>
      </c>
    </row>
    <row r="23" spans="1:9" ht="12.75">
      <c r="A23" s="50" t="s">
        <v>118</v>
      </c>
      <c r="B23" s="51" t="s">
        <v>119</v>
      </c>
      <c r="C23" s="24">
        <v>83491913.58131</v>
      </c>
      <c r="D23" s="52">
        <v>-0.026138124223308225</v>
      </c>
      <c r="E23" s="24">
        <v>81309591.57248001</v>
      </c>
      <c r="F23" s="52">
        <v>0.049700823287836496</v>
      </c>
      <c r="G23" s="24">
        <v>85350745.21483</v>
      </c>
      <c r="H23" s="53">
        <v>-0.029912380755246163</v>
      </c>
      <c r="I23" s="26">
        <v>82797701.22622</v>
      </c>
    </row>
    <row r="24" spans="1:9" ht="12.75">
      <c r="A24" s="49" t="s">
        <v>120</v>
      </c>
      <c r="B24" s="32" t="s">
        <v>121</v>
      </c>
      <c r="C24" s="33">
        <v>2116043.3331900034</v>
      </c>
      <c r="D24" s="118">
        <v>0</v>
      </c>
      <c r="E24" s="33">
        <v>-169016.36944999715</v>
      </c>
      <c r="F24" s="118">
        <v>0</v>
      </c>
      <c r="G24" s="34">
        <v>-711710.9852704448</v>
      </c>
      <c r="H24" s="119">
        <v>0</v>
      </c>
      <c r="I24" s="35">
        <v>-934573.2531700007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4883813.42068</v>
      </c>
      <c r="D26" s="16">
        <v>0.11357202992057995</v>
      </c>
      <c r="E26" s="15">
        <v>5438478.024619999</v>
      </c>
      <c r="F26" s="16">
        <v>-0.06824684807951094</v>
      </c>
      <c r="G26" s="15">
        <v>5067319.0410899995</v>
      </c>
      <c r="H26" s="16">
        <v>-0.026665521352477108</v>
      </c>
      <c r="I26" s="17">
        <v>4932196.337</v>
      </c>
    </row>
    <row r="27" spans="1:9" ht="12.75">
      <c r="A27" s="58" t="s">
        <v>125</v>
      </c>
      <c r="B27" s="29" t="s">
        <v>126</v>
      </c>
      <c r="C27" s="15">
        <v>327142.25665</v>
      </c>
      <c r="D27" s="16">
        <v>0.22001102253507984</v>
      </c>
      <c r="E27" s="15">
        <v>399117.15905</v>
      </c>
      <c r="F27" s="16">
        <v>0.08647905683172122</v>
      </c>
      <c r="G27" s="15">
        <v>433632.4345300001</v>
      </c>
      <c r="H27" s="16">
        <v>0.22960520833252313</v>
      </c>
      <c r="I27" s="17">
        <v>533196.7</v>
      </c>
    </row>
    <row r="28" spans="1:9" ht="12.75">
      <c r="A28" s="8" t="s">
        <v>127</v>
      </c>
      <c r="B28" s="29" t="s">
        <v>128</v>
      </c>
      <c r="C28" s="15">
        <v>1883600.39715</v>
      </c>
      <c r="D28" s="16">
        <v>0.04878668266849065</v>
      </c>
      <c r="E28" s="15">
        <v>1975495.012</v>
      </c>
      <c r="F28" s="16">
        <v>-0.07159446515474177</v>
      </c>
      <c r="G28" s="15">
        <v>1834060.5032</v>
      </c>
      <c r="H28" s="16">
        <v>-0.028461827518188258</v>
      </c>
      <c r="I28" s="17">
        <v>1781859.7895</v>
      </c>
    </row>
    <row r="29" spans="1:9" ht="12.75">
      <c r="A29" s="50" t="s">
        <v>129</v>
      </c>
      <c r="B29" s="51" t="s">
        <v>130</v>
      </c>
      <c r="C29" s="24">
        <v>7094556.07448</v>
      </c>
      <c r="D29" s="53">
        <v>0.10127964507527905</v>
      </c>
      <c r="E29" s="24">
        <v>7813090.195669999</v>
      </c>
      <c r="F29" s="53">
        <v>-0.0611893892015928</v>
      </c>
      <c r="G29" s="24">
        <v>7335011.978819999</v>
      </c>
      <c r="H29" s="53">
        <v>-0.01196441840496033</v>
      </c>
      <c r="I29" s="26">
        <v>7247252.8265</v>
      </c>
    </row>
    <row r="30" spans="1:9" ht="12.75">
      <c r="A30" s="8" t="s">
        <v>131</v>
      </c>
      <c r="B30" s="29" t="s">
        <v>132</v>
      </c>
      <c r="C30" s="15">
        <v>155178.68176</v>
      </c>
      <c r="D30" s="16">
        <v>-0.9645054337520491</v>
      </c>
      <c r="E30" s="15">
        <v>5508</v>
      </c>
      <c r="F30" s="16">
        <v>17.27315197167756</v>
      </c>
      <c r="G30" s="15">
        <v>100648.52106</v>
      </c>
      <c r="H30" s="16">
        <v>-0.6449237442972915</v>
      </c>
      <c r="I30" s="17">
        <v>35737.9</v>
      </c>
    </row>
    <row r="31" spans="1:9" ht="12.75">
      <c r="A31" s="8" t="s">
        <v>133</v>
      </c>
      <c r="B31" s="29" t="s">
        <v>134</v>
      </c>
      <c r="C31" s="15">
        <v>2262631.2544</v>
      </c>
      <c r="D31" s="16">
        <v>0.02981413339836876</v>
      </c>
      <c r="E31" s="15">
        <v>2330089.64445</v>
      </c>
      <c r="F31" s="16">
        <v>0.05708684999172978</v>
      </c>
      <c r="G31" s="15">
        <v>2463107.12245</v>
      </c>
      <c r="H31" s="16">
        <v>-0.14653300384718718</v>
      </c>
      <c r="I31" s="17">
        <v>2102180.637</v>
      </c>
    </row>
    <row r="32" spans="1:9" ht="12.75">
      <c r="A32" s="50" t="s">
        <v>135</v>
      </c>
      <c r="B32" s="51" t="s">
        <v>136</v>
      </c>
      <c r="C32" s="24">
        <v>2521550.93616</v>
      </c>
      <c r="D32" s="53">
        <v>-0.0737456019798605</v>
      </c>
      <c r="E32" s="24">
        <v>2335597.64445</v>
      </c>
      <c r="F32" s="53">
        <v>0.0976872020753079</v>
      </c>
      <c r="G32" s="24">
        <v>2563755.6435100003</v>
      </c>
      <c r="H32" s="53">
        <v>-0.1660989445651665</v>
      </c>
      <c r="I32" s="26">
        <v>2137918.537</v>
      </c>
    </row>
    <row r="33" spans="1:9" ht="12.75">
      <c r="A33" s="36" t="s">
        <v>137</v>
      </c>
      <c r="B33" s="37" t="s">
        <v>15</v>
      </c>
      <c r="C33" s="38">
        <v>4573005.138320001</v>
      </c>
      <c r="D33" s="39">
        <v>0.1977884094904567</v>
      </c>
      <c r="E33" s="38">
        <v>5477492.55122</v>
      </c>
      <c r="F33" s="39">
        <v>-0.12893421749203476</v>
      </c>
      <c r="G33" s="38">
        <v>4771256.33531</v>
      </c>
      <c r="H33" s="39">
        <v>0.07085721881845472</v>
      </c>
      <c r="I33" s="40">
        <v>5109334.289499999</v>
      </c>
    </row>
    <row r="34" spans="1:9" ht="12.75">
      <c r="A34" s="113" t="s">
        <v>2</v>
      </c>
      <c r="B34" s="29" t="s">
        <v>138</v>
      </c>
      <c r="C34" s="15">
        <v>6460840.940890006</v>
      </c>
      <c r="D34" s="16">
        <v>-0.4159637254078248</v>
      </c>
      <c r="E34" s="15">
        <v>3773365.473850003</v>
      </c>
      <c r="F34" s="16">
        <v>-0.07374148261513072</v>
      </c>
      <c r="G34" s="15">
        <v>3495111.9093595585</v>
      </c>
      <c r="H34" s="16">
        <v>-0.2372333667740823</v>
      </c>
      <c r="I34" s="17">
        <v>2665954.7438499993</v>
      </c>
    </row>
    <row r="35" spans="1:9" ht="12.75">
      <c r="A35" s="113" t="s">
        <v>2</v>
      </c>
      <c r="B35" s="29" t="s">
        <v>139</v>
      </c>
      <c r="C35" s="15">
        <v>1887835.802570004</v>
      </c>
      <c r="D35" s="16">
        <v>-1.9026881866792038</v>
      </c>
      <c r="E35" s="15">
        <v>-1704127.0773699963</v>
      </c>
      <c r="F35" s="16">
        <v>-0.2511447984736359</v>
      </c>
      <c r="G35" s="15">
        <v>-1276144.4259504424</v>
      </c>
      <c r="H35" s="16">
        <v>0.914657538726643</v>
      </c>
      <c r="I35" s="17">
        <v>-2443379.545649999</v>
      </c>
    </row>
    <row r="36" spans="1:9" ht="12.75">
      <c r="A36" s="123" t="s">
        <v>2</v>
      </c>
      <c r="B36" s="31" t="s">
        <v>140</v>
      </c>
      <c r="C36" s="20">
        <v>79786875.27837999</v>
      </c>
      <c r="D36" s="111">
        <v>0.027673743096420327</v>
      </c>
      <c r="E36" s="20">
        <v>81994876.76730001</v>
      </c>
      <c r="F36" s="111">
        <v>0.03019008503513755</v>
      </c>
      <c r="G36" s="20">
        <v>84470309.06935042</v>
      </c>
      <c r="H36" s="111">
        <v>-0.009677286001277575</v>
      </c>
      <c r="I36" s="21">
        <v>83652865.72987</v>
      </c>
    </row>
    <row r="37" spans="1:9" ht="12.75">
      <c r="A37" s="123">
        <v>0</v>
      </c>
      <c r="B37" s="31" t="s">
        <v>19</v>
      </c>
      <c r="C37" s="64">
        <v>1.4128217103345624</v>
      </c>
      <c r="D37" s="124">
        <v>0</v>
      </c>
      <c r="E37" s="41">
        <v>0.6888855509277804</v>
      </c>
      <c r="F37" s="124">
        <v>0</v>
      </c>
      <c r="G37" s="41">
        <v>0.732534926596534</v>
      </c>
      <c r="H37" s="124">
        <v>0</v>
      </c>
      <c r="I37" s="42">
        <v>0.5217812326996695</v>
      </c>
    </row>
    <row r="38" ht="12.75">
      <c r="A38" t="s">
        <v>473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45"/>
  <sheetViews>
    <sheetView workbookViewId="0" topLeftCell="A13">
      <selection activeCell="B34" sqref="B34"/>
    </sheetView>
  </sheetViews>
  <sheetFormatPr defaultColWidth="11.421875" defaultRowHeight="12.75"/>
  <cols>
    <col min="1" max="1" width="26.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47" t="s">
        <v>475</v>
      </c>
      <c r="B2" s="54"/>
    </row>
    <row r="3" spans="1:7" ht="17.25" customHeight="1">
      <c r="A3" s="198" t="s">
        <v>476</v>
      </c>
      <c r="B3" s="31"/>
      <c r="C3" s="31"/>
      <c r="D3" s="31"/>
      <c r="E3" s="31"/>
      <c r="F3" s="29"/>
      <c r="G3" s="54"/>
    </row>
    <row r="4" spans="1:7" ht="12.75">
      <c r="A4" s="211" t="s">
        <v>4</v>
      </c>
      <c r="B4" s="44" t="s">
        <v>37</v>
      </c>
      <c r="C4" s="44" t="s">
        <v>15</v>
      </c>
      <c r="D4" s="44" t="s">
        <v>38</v>
      </c>
      <c r="E4" s="200" t="s">
        <v>19</v>
      </c>
      <c r="F4" s="54"/>
      <c r="G4" s="54"/>
    </row>
    <row r="5" spans="1:7" ht="12.75">
      <c r="A5" s="193" t="s">
        <v>3</v>
      </c>
      <c r="B5" s="44" t="s">
        <v>45</v>
      </c>
      <c r="C5" s="44" t="s">
        <v>16</v>
      </c>
      <c r="D5" s="44" t="s">
        <v>39</v>
      </c>
      <c r="E5" s="200" t="s">
        <v>33</v>
      </c>
      <c r="F5" s="214"/>
      <c r="G5" s="54"/>
    </row>
    <row r="6" spans="1:7" ht="12.75">
      <c r="A6" s="194"/>
      <c r="B6" s="45" t="s">
        <v>46</v>
      </c>
      <c r="C6" s="45"/>
      <c r="D6" s="59"/>
      <c r="E6" s="201"/>
      <c r="F6" s="214"/>
      <c r="G6" s="54"/>
    </row>
    <row r="7" spans="1:7" ht="15">
      <c r="A7" s="195"/>
      <c r="B7" s="60" t="s">
        <v>43</v>
      </c>
      <c r="C7" s="61"/>
      <c r="D7" s="61"/>
      <c r="E7" s="202"/>
      <c r="F7" s="215"/>
      <c r="G7" s="54"/>
    </row>
    <row r="8" spans="1:7" ht="24" customHeight="1">
      <c r="A8" s="196" t="s">
        <v>60</v>
      </c>
      <c r="B8" s="138">
        <v>597871</v>
      </c>
      <c r="C8" s="138">
        <v>771706</v>
      </c>
      <c r="D8" s="138">
        <v>487979.42828999995</v>
      </c>
      <c r="E8" s="205">
        <v>1.6323385178941203</v>
      </c>
      <c r="F8" s="215"/>
      <c r="G8" s="54"/>
    </row>
    <row r="9" spans="1:7" ht="24" customHeight="1">
      <c r="A9" s="196" t="s">
        <v>5</v>
      </c>
      <c r="B9" s="138">
        <v>242538.00249000266</v>
      </c>
      <c r="C9" s="138">
        <v>591315.07941</v>
      </c>
      <c r="D9" s="138">
        <v>102832.36173000268</v>
      </c>
      <c r="E9" s="204">
        <v>1.1739045143793836</v>
      </c>
      <c r="F9" s="215"/>
      <c r="G9" s="54"/>
    </row>
    <row r="10" spans="1:7" ht="24" customHeight="1">
      <c r="A10" s="196" t="s">
        <v>6</v>
      </c>
      <c r="B10" s="138">
        <v>82566.78333</v>
      </c>
      <c r="C10" s="138">
        <v>213176.97209000005</v>
      </c>
      <c r="D10" s="138">
        <v>29833.65757999994</v>
      </c>
      <c r="E10" s="203">
        <v>1.1399478437446078</v>
      </c>
      <c r="F10" s="215"/>
      <c r="G10" s="54"/>
    </row>
    <row r="11" spans="1:7" ht="24" customHeight="1">
      <c r="A11" s="196" t="s">
        <v>7</v>
      </c>
      <c r="B11" s="138">
        <v>14190</v>
      </c>
      <c r="C11" s="138">
        <v>25114</v>
      </c>
      <c r="D11" s="138">
        <v>3103</v>
      </c>
      <c r="E11" s="203">
        <v>1.1235565819861433</v>
      </c>
      <c r="F11" s="215"/>
      <c r="G11" s="54"/>
    </row>
    <row r="12" spans="1:7" ht="24" customHeight="1">
      <c r="A12" s="196" t="s">
        <v>8</v>
      </c>
      <c r="B12" s="138">
        <v>-43035</v>
      </c>
      <c r="C12" s="138">
        <v>90620</v>
      </c>
      <c r="D12" s="138">
        <v>-57526</v>
      </c>
      <c r="E12" s="205">
        <v>0.3651953211211653</v>
      </c>
      <c r="F12" s="215"/>
      <c r="G12" s="54"/>
    </row>
    <row r="13" spans="1:7" ht="24" customHeight="1">
      <c r="A13" s="196" t="s">
        <v>9</v>
      </c>
      <c r="B13" s="138">
        <v>192</v>
      </c>
      <c r="C13" s="138">
        <v>27536</v>
      </c>
      <c r="D13" s="138">
        <v>-17934</v>
      </c>
      <c r="E13" s="203">
        <v>0.34870714700755373</v>
      </c>
      <c r="F13" s="215"/>
      <c r="G13" s="54"/>
    </row>
    <row r="14" spans="1:7" ht="24" customHeight="1">
      <c r="A14" s="196" t="s">
        <v>63</v>
      </c>
      <c r="B14" s="138">
        <v>-5723.599999999977</v>
      </c>
      <c r="C14" s="138">
        <v>33499.8</v>
      </c>
      <c r="D14" s="138">
        <v>-3433.950980000038</v>
      </c>
      <c r="E14" s="203">
        <v>0.8974933886172444</v>
      </c>
      <c r="F14" s="215"/>
      <c r="G14" s="54"/>
    </row>
    <row r="15" spans="1:7" ht="24" customHeight="1">
      <c r="A15" s="196" t="s">
        <v>11</v>
      </c>
      <c r="B15" s="138">
        <v>4778</v>
      </c>
      <c r="C15" s="138">
        <v>20734</v>
      </c>
      <c r="D15" s="138">
        <v>7136</v>
      </c>
      <c r="E15" s="203">
        <v>1.3441689977814217</v>
      </c>
      <c r="F15" s="215"/>
      <c r="G15" s="54"/>
    </row>
    <row r="16" spans="1:7" ht="24" customHeight="1">
      <c r="A16" s="196" t="s">
        <v>12</v>
      </c>
      <c r="B16" s="138">
        <v>414.10000000009313</v>
      </c>
      <c r="C16" s="138">
        <v>81164.3</v>
      </c>
      <c r="D16" s="138">
        <v>-11796.09999999989</v>
      </c>
      <c r="E16" s="203">
        <v>0.8546639347594953</v>
      </c>
      <c r="F16" s="215"/>
      <c r="G16" s="54"/>
    </row>
    <row r="17" spans="1:7" ht="24" customHeight="1">
      <c r="A17" s="196" t="s">
        <v>13</v>
      </c>
      <c r="B17" s="138">
        <v>4353.600000000559</v>
      </c>
      <c r="C17" s="138">
        <v>144369.4</v>
      </c>
      <c r="D17" s="138">
        <v>-24971.799999999464</v>
      </c>
      <c r="E17" s="203">
        <v>0.827028442315342</v>
      </c>
      <c r="F17" s="215"/>
      <c r="G17" s="54"/>
    </row>
    <row r="18" spans="1:7" ht="24" customHeight="1">
      <c r="A18" s="196" t="s">
        <v>14</v>
      </c>
      <c r="B18" s="138">
        <v>79488</v>
      </c>
      <c r="C18" s="138">
        <v>111405</v>
      </c>
      <c r="D18" s="138">
        <v>57245</v>
      </c>
      <c r="E18" s="204">
        <v>1.5138458776536061</v>
      </c>
      <c r="F18" s="215"/>
      <c r="G18" s="54"/>
    </row>
    <row r="19" spans="1:7" ht="24" customHeight="1">
      <c r="A19" s="196" t="s">
        <v>17</v>
      </c>
      <c r="B19" s="138">
        <v>277525</v>
      </c>
      <c r="C19" s="138">
        <v>293459</v>
      </c>
      <c r="D19" s="138">
        <v>196123</v>
      </c>
      <c r="E19" s="204">
        <v>1.6683148242173524</v>
      </c>
      <c r="F19" s="215"/>
      <c r="G19" s="54"/>
    </row>
    <row r="20" spans="1:7" ht="24" customHeight="1">
      <c r="A20" s="196" t="s">
        <v>68</v>
      </c>
      <c r="B20" s="138">
        <v>-29084.252000000793</v>
      </c>
      <c r="C20" s="138">
        <v>116658.6</v>
      </c>
      <c r="D20" s="138">
        <v>-91164.67299999998</v>
      </c>
      <c r="E20" s="203">
        <v>0.21853448438434916</v>
      </c>
      <c r="F20" s="215"/>
      <c r="G20" s="54"/>
    </row>
    <row r="21" spans="1:7" ht="24" customHeight="1">
      <c r="A21" s="196" t="s">
        <v>20</v>
      </c>
      <c r="B21" s="138">
        <v>-6064</v>
      </c>
      <c r="C21" s="138">
        <v>22121</v>
      </c>
      <c r="D21" s="138">
        <v>-12393</v>
      </c>
      <c r="E21" s="203">
        <v>0.43976312101622894</v>
      </c>
      <c r="F21" s="215"/>
      <c r="G21" s="54"/>
    </row>
    <row r="22" spans="1:7" ht="24" customHeight="1">
      <c r="A22" s="196" t="s">
        <v>21</v>
      </c>
      <c r="B22" s="138">
        <v>4628.699999999953</v>
      </c>
      <c r="C22" s="138">
        <v>34919.6</v>
      </c>
      <c r="D22" s="138">
        <v>-1754.5000000000437</v>
      </c>
      <c r="E22" s="203">
        <v>0.9497560109508687</v>
      </c>
      <c r="F22" s="215"/>
      <c r="G22" s="54"/>
    </row>
    <row r="23" spans="1:7" ht="24" customHeight="1">
      <c r="A23" s="196" t="s">
        <v>22</v>
      </c>
      <c r="B23" s="138">
        <v>895</v>
      </c>
      <c r="C23" s="138">
        <v>4470</v>
      </c>
      <c r="D23" s="138">
        <v>10416</v>
      </c>
      <c r="E23" s="205">
        <v>3.330201342281879</v>
      </c>
      <c r="F23" s="215"/>
      <c r="G23" s="54"/>
    </row>
    <row r="24" spans="1:7" ht="24" customHeight="1">
      <c r="A24" s="196" t="s">
        <v>23</v>
      </c>
      <c r="B24" s="138">
        <v>64740.08789999969</v>
      </c>
      <c r="C24" s="138">
        <v>139663.30193000002</v>
      </c>
      <c r="D24" s="138">
        <v>10889.220299999695</v>
      </c>
      <c r="E24" s="205">
        <v>1.0779676561381704</v>
      </c>
      <c r="F24" s="215"/>
      <c r="G24" s="54"/>
    </row>
    <row r="25" spans="1:7" ht="24" customHeight="1">
      <c r="A25" s="196" t="s">
        <v>24</v>
      </c>
      <c r="B25" s="138">
        <v>108563</v>
      </c>
      <c r="C25" s="138">
        <v>210319</v>
      </c>
      <c r="D25" s="138">
        <v>94638</v>
      </c>
      <c r="E25" s="203">
        <v>1.4499736115139383</v>
      </c>
      <c r="F25" s="215"/>
      <c r="G25" s="54"/>
    </row>
    <row r="26" spans="1:7" ht="24" customHeight="1">
      <c r="A26" s="196" t="s">
        <v>25</v>
      </c>
      <c r="B26" s="138">
        <v>32956.1523800008</v>
      </c>
      <c r="C26" s="138">
        <v>208695.24514999997</v>
      </c>
      <c r="D26" s="138">
        <v>40563.748680000834</v>
      </c>
      <c r="E26" s="203">
        <v>1.1943683415060347</v>
      </c>
      <c r="F26" s="215"/>
      <c r="G26" s="54"/>
    </row>
    <row r="27" spans="1:7" ht="24" customHeight="1">
      <c r="A27" s="196" t="s">
        <v>26</v>
      </c>
      <c r="B27" s="138">
        <v>73724</v>
      </c>
      <c r="C27" s="138">
        <v>84525</v>
      </c>
      <c r="D27" s="138">
        <v>60445</v>
      </c>
      <c r="E27" s="203">
        <v>1.7151138716356107</v>
      </c>
      <c r="F27" s="215"/>
      <c r="G27" s="54"/>
    </row>
    <row r="28" spans="1:7" ht="24" customHeight="1">
      <c r="A28" s="196" t="s">
        <v>27</v>
      </c>
      <c r="B28" s="138">
        <v>-15376</v>
      </c>
      <c r="C28" s="138">
        <v>231204</v>
      </c>
      <c r="D28" s="138">
        <v>-67476</v>
      </c>
      <c r="E28" s="205">
        <v>0.7081538381688898</v>
      </c>
      <c r="F28" s="215"/>
      <c r="G28" s="54"/>
    </row>
    <row r="29" spans="1:7" ht="24" customHeight="1">
      <c r="A29" s="196" t="s">
        <v>28</v>
      </c>
      <c r="B29" s="138">
        <v>301637.8160199998</v>
      </c>
      <c r="C29" s="138">
        <v>304245</v>
      </c>
      <c r="D29" s="138">
        <v>481234.17541999975</v>
      </c>
      <c r="E29" s="204">
        <v>2.581732404542391</v>
      </c>
      <c r="F29" s="215"/>
      <c r="G29" s="54"/>
    </row>
    <row r="30" spans="1:7" ht="24" customHeight="1">
      <c r="A30" s="196" t="s">
        <v>29</v>
      </c>
      <c r="B30" s="138">
        <v>72096.02090000035</v>
      </c>
      <c r="C30" s="138">
        <v>237134.11082999996</v>
      </c>
      <c r="D30" s="138">
        <v>97646.81024000037</v>
      </c>
      <c r="E30" s="203">
        <v>1.411778844883277</v>
      </c>
      <c r="F30" s="215"/>
      <c r="G30" s="54"/>
    </row>
    <row r="31" spans="1:7" ht="24" customHeight="1">
      <c r="A31" s="196" t="s">
        <v>30</v>
      </c>
      <c r="B31" s="138">
        <v>-21350.700000000186</v>
      </c>
      <c r="C31" s="138">
        <v>52034</v>
      </c>
      <c r="D31" s="138">
        <v>4678.699999999808</v>
      </c>
      <c r="E31" s="203">
        <v>1.0899162086328134</v>
      </c>
      <c r="F31" s="215"/>
      <c r="G31" s="54"/>
    </row>
    <row r="32" spans="1:7" ht="24" customHeight="1">
      <c r="A32" s="196" t="s">
        <v>31</v>
      </c>
      <c r="B32" s="138">
        <v>273284.62217000034</v>
      </c>
      <c r="C32" s="138">
        <v>475781.72891000006</v>
      </c>
      <c r="D32" s="138">
        <v>501412.7243100003</v>
      </c>
      <c r="E32" s="205">
        <v>1.6266936994471903</v>
      </c>
      <c r="F32" s="54"/>
      <c r="G32" s="54"/>
    </row>
    <row r="33" spans="1:7" ht="24" customHeight="1">
      <c r="A33" s="197" t="s">
        <v>1</v>
      </c>
      <c r="B33" s="139">
        <v>235</v>
      </c>
      <c r="C33" s="139">
        <v>47135</v>
      </c>
      <c r="D33" s="139">
        <v>-9891</v>
      </c>
      <c r="E33" s="207">
        <v>0.7901559350800891</v>
      </c>
      <c r="F33" s="215"/>
      <c r="G33" s="54"/>
    </row>
    <row r="34" spans="1:7" ht="25.5" customHeight="1">
      <c r="A34" s="197" t="str">
        <f>CHD!B1</f>
        <v>26 Kantone</v>
      </c>
      <c r="B34" s="139">
        <v>2116043.3331900034</v>
      </c>
      <c r="C34" s="192">
        <v>4573005.138320001</v>
      </c>
      <c r="D34" s="139">
        <v>1887835.802570004</v>
      </c>
      <c r="E34" s="207">
        <v>1.4128217103345624</v>
      </c>
      <c r="F34" s="215"/>
      <c r="G34" s="54"/>
    </row>
    <row r="35" spans="1:6" ht="15">
      <c r="A35" s="4" t="s">
        <v>34</v>
      </c>
      <c r="B35" s="4"/>
      <c r="C35" s="4"/>
      <c r="D35" s="4"/>
      <c r="E35" s="46"/>
      <c r="F35" s="46"/>
    </row>
    <row r="36" spans="1:6" ht="12.75">
      <c r="A36" s="1" t="s">
        <v>44</v>
      </c>
      <c r="B36" s="4"/>
      <c r="C36" s="4"/>
      <c r="D36" s="4"/>
      <c r="E36" s="4"/>
      <c r="F36" s="4"/>
    </row>
    <row r="37" spans="1:6" ht="12.75">
      <c r="A37" t="str">
        <f>'Budget 2012'!A37</f>
        <v>Kantone die HRM2 anwenden, sind mit HRM2 markiert   /  Cantons qui utilises MCH2 sont marqué HRM2</v>
      </c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1:5" ht="12.75">
      <c r="A39" s="126"/>
      <c r="B39" s="126"/>
      <c r="C39" s="126"/>
      <c r="D39" s="126"/>
      <c r="E39" s="126"/>
    </row>
    <row r="44" ht="12.75">
      <c r="A44" s="127"/>
    </row>
    <row r="45" ht="12.75">
      <c r="A45" s="128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38"/>
  <sheetViews>
    <sheetView workbookViewId="0" topLeftCell="A16">
      <selection activeCell="B34" sqref="B34"/>
    </sheetView>
  </sheetViews>
  <sheetFormatPr defaultColWidth="11.421875" defaultRowHeight="12.75"/>
  <cols>
    <col min="1" max="1" width="23.0039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47" t="s">
        <v>74</v>
      </c>
      <c r="B2" s="54"/>
    </row>
    <row r="3" spans="1:5" ht="17.25" customHeight="1">
      <c r="A3" s="198" t="s">
        <v>75</v>
      </c>
      <c r="B3" s="31"/>
      <c r="C3" s="31"/>
      <c r="D3" s="31"/>
      <c r="E3" s="31"/>
    </row>
    <row r="4" spans="1:5" ht="12.75">
      <c r="A4" s="211" t="s">
        <v>4</v>
      </c>
      <c r="B4" s="44" t="s">
        <v>37</v>
      </c>
      <c r="C4" s="44" t="s">
        <v>15</v>
      </c>
      <c r="D4" s="213" t="s">
        <v>38</v>
      </c>
      <c r="E4" s="199" t="s">
        <v>19</v>
      </c>
    </row>
    <row r="5" spans="1:5" ht="12.75">
      <c r="A5" s="193" t="s">
        <v>3</v>
      </c>
      <c r="B5" s="44" t="s">
        <v>45</v>
      </c>
      <c r="C5" s="44" t="s">
        <v>16</v>
      </c>
      <c r="D5" s="44" t="s">
        <v>39</v>
      </c>
      <c r="E5" s="200" t="s">
        <v>33</v>
      </c>
    </row>
    <row r="6" spans="1:5" ht="12.75">
      <c r="A6" s="194"/>
      <c r="B6" s="45" t="s">
        <v>46</v>
      </c>
      <c r="C6" s="45"/>
      <c r="D6" s="59"/>
      <c r="E6" s="201"/>
    </row>
    <row r="7" spans="1:5" ht="24" customHeight="1">
      <c r="A7" s="195"/>
      <c r="B7" s="60" t="s">
        <v>43</v>
      </c>
      <c r="C7" s="61"/>
      <c r="D7" s="61"/>
      <c r="E7" s="202"/>
    </row>
    <row r="8" spans="1:5" ht="24" customHeight="1">
      <c r="A8" s="196" t="s">
        <v>60</v>
      </c>
      <c r="B8" s="138">
        <v>192173</v>
      </c>
      <c r="C8" s="138">
        <v>764000</v>
      </c>
      <c r="D8" s="138">
        <v>74072.37600000016</v>
      </c>
      <c r="E8" s="203">
        <v>1.0969533717277489</v>
      </c>
    </row>
    <row r="9" spans="1:5" ht="24" customHeight="1">
      <c r="A9" s="196" t="s">
        <v>5</v>
      </c>
      <c r="B9" s="138">
        <v>77608.73699999973</v>
      </c>
      <c r="C9" s="138">
        <v>658832.7331700001</v>
      </c>
      <c r="D9" s="138">
        <v>20164.7821299996</v>
      </c>
      <c r="E9" s="204">
        <v>1.0306068310130494</v>
      </c>
    </row>
    <row r="10" spans="1:5" ht="24" customHeight="1">
      <c r="A10" s="196" t="s">
        <v>6</v>
      </c>
      <c r="B10" s="138">
        <v>23146.45254999958</v>
      </c>
      <c r="C10" s="138">
        <v>176205.04404999994</v>
      </c>
      <c r="D10" s="138">
        <v>-19085.892500000366</v>
      </c>
      <c r="E10" s="203">
        <v>0.8916836200524172</v>
      </c>
    </row>
    <row r="11" spans="1:5" ht="24" customHeight="1">
      <c r="A11" s="196" t="s">
        <v>7</v>
      </c>
      <c r="B11" s="138">
        <v>3689</v>
      </c>
      <c r="C11" s="138">
        <v>36097</v>
      </c>
      <c r="D11" s="138">
        <v>-16063</v>
      </c>
      <c r="E11" s="203">
        <v>0.555004571016982</v>
      </c>
    </row>
    <row r="12" spans="1:5" ht="24" customHeight="1">
      <c r="A12" s="196" t="s">
        <v>8</v>
      </c>
      <c r="B12" s="138">
        <v>-104219.5</v>
      </c>
      <c r="C12" s="138">
        <v>91250.8</v>
      </c>
      <c r="D12" s="138">
        <v>-118019.1</v>
      </c>
      <c r="E12" s="205" t="s">
        <v>54</v>
      </c>
    </row>
    <row r="13" spans="1:5" ht="24" customHeight="1">
      <c r="A13" s="196" t="s">
        <v>9</v>
      </c>
      <c r="B13" s="138">
        <v>-1151</v>
      </c>
      <c r="C13" s="138">
        <v>29688</v>
      </c>
      <c r="D13" s="138">
        <v>-17345</v>
      </c>
      <c r="E13" s="203">
        <v>0.4157572082996497</v>
      </c>
    </row>
    <row r="14" spans="1:5" ht="24" customHeight="1">
      <c r="A14" s="196" t="s">
        <v>63</v>
      </c>
      <c r="B14" s="138">
        <v>108</v>
      </c>
      <c r="C14" s="138">
        <v>35183</v>
      </c>
      <c r="D14" s="138">
        <v>-11707.7</v>
      </c>
      <c r="E14" s="203">
        <v>0.6672341755961693</v>
      </c>
    </row>
    <row r="15" spans="1:5" ht="24" customHeight="1">
      <c r="A15" s="196" t="s">
        <v>64</v>
      </c>
      <c r="B15" s="138">
        <v>8803.485999999975</v>
      </c>
      <c r="C15" s="138">
        <v>19977</v>
      </c>
      <c r="D15" s="138">
        <v>-3390.9000000000233</v>
      </c>
      <c r="E15" s="205">
        <v>0.8302597987685827</v>
      </c>
    </row>
    <row r="16" spans="1:5" ht="24" customHeight="1">
      <c r="A16" s="196" t="s">
        <v>12</v>
      </c>
      <c r="B16" s="138">
        <v>-39750.41800000006</v>
      </c>
      <c r="C16" s="138">
        <v>129146.4</v>
      </c>
      <c r="D16" s="138">
        <v>-91104.91800000006</v>
      </c>
      <c r="E16" s="203">
        <v>0.2945609169128983</v>
      </c>
    </row>
    <row r="17" spans="1:5" ht="24" customHeight="1">
      <c r="A17" s="196" t="s">
        <v>66</v>
      </c>
      <c r="B17" s="138">
        <v>762.2000000001863</v>
      </c>
      <c r="C17" s="138">
        <v>145015</v>
      </c>
      <c r="D17" s="138">
        <v>-41741.599999999366</v>
      </c>
      <c r="E17" s="203">
        <v>0.7121566734475787</v>
      </c>
    </row>
    <row r="18" spans="1:5" ht="24" customHeight="1">
      <c r="A18" s="196" t="s">
        <v>14</v>
      </c>
      <c r="B18" s="138">
        <v>-1339.6000000000931</v>
      </c>
      <c r="C18" s="138">
        <v>138880</v>
      </c>
      <c r="D18" s="138">
        <v>-45745.10000000009</v>
      </c>
      <c r="E18" s="204">
        <v>0.6706141993087551</v>
      </c>
    </row>
    <row r="19" spans="1:5" ht="24" customHeight="1">
      <c r="A19" s="196" t="s">
        <v>17</v>
      </c>
      <c r="B19" s="138">
        <v>52456.56300000008</v>
      </c>
      <c r="C19" s="138">
        <v>317800</v>
      </c>
      <c r="D19" s="138">
        <v>-85475.37499999991</v>
      </c>
      <c r="E19" s="204">
        <v>0.7310403555695408</v>
      </c>
    </row>
    <row r="20" spans="1:5" ht="24" customHeight="1">
      <c r="A20" s="196" t="s">
        <v>68</v>
      </c>
      <c r="B20" s="138">
        <v>-17099.399999999907</v>
      </c>
      <c r="C20" s="138">
        <v>374435</v>
      </c>
      <c r="D20" s="138">
        <v>-315744.10199999996</v>
      </c>
      <c r="E20" s="203">
        <v>0.1567452241377009</v>
      </c>
    </row>
    <row r="21" spans="1:5" ht="24" customHeight="1">
      <c r="A21" s="196" t="s">
        <v>20</v>
      </c>
      <c r="B21" s="138">
        <v>-9443.199999999953</v>
      </c>
      <c r="C21" s="138">
        <v>30415.5</v>
      </c>
      <c r="D21" s="138">
        <v>-24659.7</v>
      </c>
      <c r="E21" s="203">
        <v>0.18923903930561872</v>
      </c>
    </row>
    <row r="22" spans="1:5" ht="24" customHeight="1">
      <c r="A22" s="196" t="s">
        <v>21</v>
      </c>
      <c r="B22" s="138">
        <v>-11990</v>
      </c>
      <c r="C22" s="138">
        <v>49966.5</v>
      </c>
      <c r="D22" s="138">
        <v>-30544.7</v>
      </c>
      <c r="E22" s="205">
        <v>0.3886964266058259</v>
      </c>
    </row>
    <row r="23" spans="1:5" ht="24" customHeight="1">
      <c r="A23" s="196" t="s">
        <v>22</v>
      </c>
      <c r="B23" s="138">
        <v>-5533</v>
      </c>
      <c r="C23" s="138">
        <v>7965</v>
      </c>
      <c r="D23" s="138">
        <v>-11545</v>
      </c>
      <c r="E23" s="205" t="s">
        <v>54</v>
      </c>
    </row>
    <row r="24" spans="1:5" ht="24" customHeight="1">
      <c r="A24" s="196" t="s">
        <v>23</v>
      </c>
      <c r="B24" s="138">
        <v>-22592.39999999851</v>
      </c>
      <c r="C24" s="138">
        <v>251149.5</v>
      </c>
      <c r="D24" s="138">
        <v>-170763.49999999852</v>
      </c>
      <c r="E24" s="205">
        <v>0.32007230752998306</v>
      </c>
    </row>
    <row r="25" spans="1:5" ht="24" customHeight="1">
      <c r="A25" s="196" t="s">
        <v>24</v>
      </c>
      <c r="B25" s="138">
        <v>-20750</v>
      </c>
      <c r="C25" s="138">
        <v>218693</v>
      </c>
      <c r="D25" s="138">
        <v>-40895</v>
      </c>
      <c r="E25" s="203">
        <v>0.8130027024184587</v>
      </c>
    </row>
    <row r="26" spans="1:5" ht="24" customHeight="1">
      <c r="A26" s="196" t="s">
        <v>25</v>
      </c>
      <c r="B26" s="138">
        <v>2851.2929999995977</v>
      </c>
      <c r="C26" s="138">
        <v>248424.77499999997</v>
      </c>
      <c r="D26" s="138">
        <v>14225.265999999654</v>
      </c>
      <c r="E26" s="203">
        <v>1.0572618652869854</v>
      </c>
    </row>
    <row r="27" spans="1:5" ht="24" customHeight="1">
      <c r="A27" s="196" t="s">
        <v>26</v>
      </c>
      <c r="B27" s="138">
        <v>-3513</v>
      </c>
      <c r="C27" s="138">
        <v>98485</v>
      </c>
      <c r="D27" s="138">
        <v>-22127</v>
      </c>
      <c r="E27" s="203">
        <v>0.7753261918058587</v>
      </c>
    </row>
    <row r="28" spans="1:5" ht="24" customHeight="1">
      <c r="A28" s="196" t="s">
        <v>27</v>
      </c>
      <c r="B28" s="138">
        <v>-133249.16399999987</v>
      </c>
      <c r="C28" s="138">
        <v>224812.26</v>
      </c>
      <c r="D28" s="138">
        <v>-172061.42399999988</v>
      </c>
      <c r="E28" s="205">
        <v>0.23464394690930168</v>
      </c>
    </row>
    <row r="29" spans="1:5" ht="24" customHeight="1">
      <c r="A29" s="196" t="s">
        <v>28</v>
      </c>
      <c r="B29" s="138">
        <v>2407.9000000003725</v>
      </c>
      <c r="C29" s="138">
        <v>300000</v>
      </c>
      <c r="D29" s="138">
        <v>-79035.39999999962</v>
      </c>
      <c r="E29" s="204">
        <v>0.736548666666668</v>
      </c>
    </row>
    <row r="30" spans="1:5" ht="24" customHeight="1">
      <c r="A30" s="196" t="s">
        <v>29</v>
      </c>
      <c r="B30" s="138">
        <v>22583.200000000186</v>
      </c>
      <c r="C30" s="138">
        <v>225948.4</v>
      </c>
      <c r="D30" s="138">
        <v>3572.300000000163</v>
      </c>
      <c r="E30" s="203">
        <v>1.0158102469413377</v>
      </c>
    </row>
    <row r="31" spans="1:5" ht="24" customHeight="1">
      <c r="A31" s="196" t="s">
        <v>30</v>
      </c>
      <c r="B31" s="138">
        <v>-15443.5</v>
      </c>
      <c r="C31" s="138">
        <v>83565</v>
      </c>
      <c r="D31" s="138">
        <v>-24405</v>
      </c>
      <c r="E31" s="205">
        <v>0.7079518937354156</v>
      </c>
    </row>
    <row r="32" spans="1:5" ht="24" customHeight="1">
      <c r="A32" s="196" t="s">
        <v>31</v>
      </c>
      <c r="B32" s="138">
        <v>-175042.01899999846</v>
      </c>
      <c r="C32" s="138">
        <v>771095.639</v>
      </c>
      <c r="D32" s="138">
        <v>-468550.3899999984</v>
      </c>
      <c r="E32" s="205">
        <v>0.49263903171642776</v>
      </c>
    </row>
    <row r="33" spans="1:5" ht="24" customHeight="1">
      <c r="A33" s="197" t="s">
        <v>1</v>
      </c>
      <c r="B33" s="139">
        <v>5510</v>
      </c>
      <c r="C33" s="139">
        <v>50462</v>
      </c>
      <c r="D33" s="139">
        <v>-6152</v>
      </c>
      <c r="E33" s="207">
        <v>0.8780864809163331</v>
      </c>
    </row>
    <row r="34" spans="1:5" ht="25.5" customHeight="1">
      <c r="A34" s="212" t="s">
        <v>56</v>
      </c>
      <c r="B34" s="208">
        <v>-169016.36944999715</v>
      </c>
      <c r="C34" s="209">
        <v>5477492.55122</v>
      </c>
      <c r="D34" s="208">
        <v>-1704127.0773699963</v>
      </c>
      <c r="E34" s="210">
        <v>0.6888855509277804</v>
      </c>
    </row>
    <row r="35" spans="1:5" ht="15">
      <c r="A35" s="4" t="s">
        <v>34</v>
      </c>
      <c r="B35" s="46"/>
      <c r="C35" s="46"/>
      <c r="D35" s="46"/>
      <c r="E35" s="46"/>
    </row>
    <row r="36" spans="1:5" ht="12.75">
      <c r="A36" s="1" t="s">
        <v>44</v>
      </c>
      <c r="B36" s="129"/>
      <c r="C36" s="129"/>
      <c r="D36" s="129"/>
      <c r="E36" s="129"/>
    </row>
    <row r="37" spans="1:5" ht="12.75">
      <c r="A37" t="s">
        <v>73</v>
      </c>
      <c r="B37" s="129"/>
      <c r="C37" s="129"/>
      <c r="D37" s="129"/>
      <c r="E37" s="129"/>
    </row>
    <row r="38" spans="2:5" ht="12.75">
      <c r="B38" s="129"/>
      <c r="C38" s="129"/>
      <c r="D38" s="129"/>
      <c r="E38" s="129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3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4"/>
  <sheetViews>
    <sheetView workbookViewId="0" topLeftCell="A16">
      <selection activeCell="B16" sqref="B16"/>
    </sheetView>
  </sheetViews>
  <sheetFormatPr defaultColWidth="11.421875" defaultRowHeight="12.75"/>
  <cols>
    <col min="1" max="1" width="25.71093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47" t="s">
        <v>71</v>
      </c>
      <c r="B2" s="54"/>
    </row>
    <row r="3" spans="1:5" ht="20.25" customHeight="1">
      <c r="A3" s="198" t="s">
        <v>72</v>
      </c>
      <c r="B3" s="31"/>
      <c r="C3" s="31"/>
      <c r="D3" s="31"/>
      <c r="E3" s="31"/>
    </row>
    <row r="4" spans="1:5" ht="12.75">
      <c r="A4" s="211" t="s">
        <v>4</v>
      </c>
      <c r="B4" s="44" t="s">
        <v>37</v>
      </c>
      <c r="C4" s="44" t="s">
        <v>15</v>
      </c>
      <c r="D4" s="44" t="s">
        <v>38</v>
      </c>
      <c r="E4" s="199" t="s">
        <v>19</v>
      </c>
    </row>
    <row r="5" spans="1:5" ht="12.75">
      <c r="A5" s="193" t="s">
        <v>3</v>
      </c>
      <c r="B5" s="44" t="s">
        <v>45</v>
      </c>
      <c r="C5" s="44" t="s">
        <v>16</v>
      </c>
      <c r="D5" s="44" t="s">
        <v>39</v>
      </c>
      <c r="E5" s="200" t="s">
        <v>33</v>
      </c>
    </row>
    <row r="6" spans="1:5" ht="12.75">
      <c r="A6" s="194"/>
      <c r="B6" s="45" t="s">
        <v>46</v>
      </c>
      <c r="C6" s="45"/>
      <c r="D6" s="59"/>
      <c r="E6" s="201"/>
    </row>
    <row r="7" spans="1:5" ht="24" customHeight="1">
      <c r="A7" s="195"/>
      <c r="B7" s="60" t="s">
        <v>43</v>
      </c>
      <c r="C7" s="61"/>
      <c r="D7" s="61"/>
      <c r="E7" s="202"/>
    </row>
    <row r="8" spans="1:6" ht="24" customHeight="1">
      <c r="A8" s="196" t="s">
        <v>60</v>
      </c>
      <c r="B8" s="138">
        <v>-1723294</v>
      </c>
      <c r="C8" s="138">
        <v>677010</v>
      </c>
      <c r="D8" s="138">
        <v>-1738809.6100699974</v>
      </c>
      <c r="E8" s="205" t="s">
        <v>54</v>
      </c>
      <c r="F8" t="s">
        <v>2</v>
      </c>
    </row>
    <row r="9" spans="1:5" ht="24" customHeight="1">
      <c r="A9" s="196" t="s">
        <v>5</v>
      </c>
      <c r="B9" s="138">
        <v>56641.99391999841</v>
      </c>
      <c r="C9" s="138">
        <v>582002.3345799999</v>
      </c>
      <c r="D9" s="138">
        <v>12658.97575999843</v>
      </c>
      <c r="E9" s="204">
        <v>1.0217507302082107</v>
      </c>
    </row>
    <row r="10" spans="1:6" ht="24" customHeight="1">
      <c r="A10" s="196" t="s">
        <v>6</v>
      </c>
      <c r="B10" s="138">
        <v>49514.952930000145</v>
      </c>
      <c r="C10" s="138">
        <v>180361.93865000003</v>
      </c>
      <c r="D10" s="138">
        <v>24465.01428000012</v>
      </c>
      <c r="E10" s="203">
        <v>1.1356439970823085</v>
      </c>
      <c r="F10" t="s">
        <v>2</v>
      </c>
    </row>
    <row r="11" spans="1:5" ht="24" customHeight="1">
      <c r="A11" s="196" t="s">
        <v>7</v>
      </c>
      <c r="B11" s="138">
        <v>10894</v>
      </c>
      <c r="C11" s="138">
        <v>24828</v>
      </c>
      <c r="D11" s="138">
        <v>2536</v>
      </c>
      <c r="E11" s="203">
        <v>1.10214274206541</v>
      </c>
    </row>
    <row r="12" spans="1:5" ht="24" customHeight="1">
      <c r="A12" s="196" t="s">
        <v>8</v>
      </c>
      <c r="B12" s="138">
        <v>-48277.90000000014</v>
      </c>
      <c r="C12" s="138">
        <v>69031.2</v>
      </c>
      <c r="D12" s="138">
        <v>-40540.00000000013</v>
      </c>
      <c r="E12" s="205">
        <v>0.4127293165988693</v>
      </c>
    </row>
    <row r="13" spans="1:5" ht="24" customHeight="1">
      <c r="A13" s="196" t="s">
        <v>9</v>
      </c>
      <c r="B13" s="138">
        <v>-1287</v>
      </c>
      <c r="C13" s="138">
        <v>21792</v>
      </c>
      <c r="D13" s="138">
        <v>-12043</v>
      </c>
      <c r="E13" s="203">
        <v>0.4473660058737151</v>
      </c>
    </row>
    <row r="14" spans="1:6" ht="24" customHeight="1">
      <c r="A14" s="196" t="s">
        <v>63</v>
      </c>
      <c r="B14" s="138">
        <v>608.2000000000116</v>
      </c>
      <c r="C14" s="138">
        <v>38439.6</v>
      </c>
      <c r="D14" s="138">
        <v>-20268.1</v>
      </c>
      <c r="E14" s="203">
        <v>0.47272864441877593</v>
      </c>
      <c r="F14" t="s">
        <v>2</v>
      </c>
    </row>
    <row r="15" spans="1:5" ht="24" customHeight="1">
      <c r="A15" s="196" t="s">
        <v>64</v>
      </c>
      <c r="B15" s="138">
        <v>8102.399999999965</v>
      </c>
      <c r="C15" s="138">
        <v>17685.7</v>
      </c>
      <c r="D15" s="138">
        <v>2985.1</v>
      </c>
      <c r="E15" s="205">
        <v>1.168786081410405</v>
      </c>
    </row>
    <row r="16" spans="1:5" ht="24" customHeight="1">
      <c r="A16" s="196" t="s">
        <v>12</v>
      </c>
      <c r="B16" s="138">
        <v>84786.3</v>
      </c>
      <c r="C16" s="138">
        <v>106365.1</v>
      </c>
      <c r="D16" s="138">
        <v>45547.5</v>
      </c>
      <c r="E16" s="203">
        <v>1.428218466395463</v>
      </c>
    </row>
    <row r="17" spans="1:6" ht="24" customHeight="1">
      <c r="A17" s="196" t="s">
        <v>66</v>
      </c>
      <c r="B17" s="138">
        <v>2789.189999999944</v>
      </c>
      <c r="C17" s="138">
        <v>177502.14</v>
      </c>
      <c r="D17" s="138">
        <v>65773.65999999954</v>
      </c>
      <c r="E17" s="203">
        <v>1.3705513634934179</v>
      </c>
      <c r="F17" t="s">
        <v>2</v>
      </c>
    </row>
    <row r="18" spans="1:6" ht="24" customHeight="1">
      <c r="A18" s="196" t="s">
        <v>14</v>
      </c>
      <c r="B18" s="138">
        <v>19272.94000000041</v>
      </c>
      <c r="C18" s="138">
        <v>133569.31</v>
      </c>
      <c r="D18" s="138">
        <v>-18980.969999999594</v>
      </c>
      <c r="E18" s="204">
        <v>0.8578942273490849</v>
      </c>
      <c r="F18" t="s">
        <v>2</v>
      </c>
    </row>
    <row r="19" spans="1:5" ht="24" customHeight="1">
      <c r="A19" s="196" t="s">
        <v>17</v>
      </c>
      <c r="B19" s="138">
        <v>217334.89999999944</v>
      </c>
      <c r="C19" s="138">
        <v>326432.95</v>
      </c>
      <c r="D19" s="138">
        <v>63198.21999999951</v>
      </c>
      <c r="E19" s="204">
        <v>1.1936024534287961</v>
      </c>
    </row>
    <row r="20" spans="1:6" ht="24" customHeight="1">
      <c r="A20" s="196" t="s">
        <v>68</v>
      </c>
      <c r="B20" s="138">
        <v>-18908.22700000042</v>
      </c>
      <c r="C20" s="138">
        <v>347572.3</v>
      </c>
      <c r="D20" s="138">
        <v>-310395.6</v>
      </c>
      <c r="E20" s="203">
        <v>0.10696105529698559</v>
      </c>
      <c r="F20" t="s">
        <v>2</v>
      </c>
    </row>
    <row r="21" spans="1:5" ht="24" customHeight="1">
      <c r="A21" s="196" t="s">
        <v>20</v>
      </c>
      <c r="B21" s="138">
        <v>-11448.933769999887</v>
      </c>
      <c r="C21" s="138">
        <v>29835.76445</v>
      </c>
      <c r="D21" s="138">
        <v>-27783.385719999886</v>
      </c>
      <c r="E21" s="203">
        <v>0.06878921213631291</v>
      </c>
    </row>
    <row r="22" spans="1:5" ht="24" customHeight="1">
      <c r="A22" s="196" t="s">
        <v>21</v>
      </c>
      <c r="B22" s="138">
        <v>-5347</v>
      </c>
      <c r="C22" s="138">
        <v>53465</v>
      </c>
      <c r="D22" s="138">
        <v>-27456</v>
      </c>
      <c r="E22" s="205">
        <v>0.48646778266155427</v>
      </c>
    </row>
    <row r="23" spans="1:5" ht="24" customHeight="1">
      <c r="A23" s="196" t="s">
        <v>22</v>
      </c>
      <c r="B23" s="138">
        <v>442.3999999999942</v>
      </c>
      <c r="C23" s="138">
        <v>9363.5</v>
      </c>
      <c r="D23" s="138">
        <v>-1557.6000000000058</v>
      </c>
      <c r="E23" s="205">
        <v>0.8336519463875681</v>
      </c>
    </row>
    <row r="24" spans="1:6" ht="24" customHeight="1">
      <c r="A24" s="196" t="s">
        <v>23</v>
      </c>
      <c r="B24" s="138">
        <v>-64847.24958000053</v>
      </c>
      <c r="C24" s="138">
        <v>152208.46843999997</v>
      </c>
      <c r="D24" s="138">
        <v>-120117.0486300005</v>
      </c>
      <c r="E24" s="203">
        <v>0.21083859616293157</v>
      </c>
      <c r="F24" t="s">
        <v>2</v>
      </c>
    </row>
    <row r="25" spans="1:6" ht="24" customHeight="1">
      <c r="A25" s="196" t="s">
        <v>24</v>
      </c>
      <c r="B25" s="138">
        <v>102888</v>
      </c>
      <c r="C25" s="138">
        <v>195909</v>
      </c>
      <c r="D25" s="138">
        <v>95629</v>
      </c>
      <c r="E25" s="203">
        <v>1.4881296928676069</v>
      </c>
      <c r="F25" t="s">
        <v>2</v>
      </c>
    </row>
    <row r="26" spans="1:6" ht="24" customHeight="1">
      <c r="A26" s="196" t="s">
        <v>25</v>
      </c>
      <c r="B26" s="138">
        <v>14549.073710001074</v>
      </c>
      <c r="C26" s="138">
        <v>214431.08325000003</v>
      </c>
      <c r="D26" s="138">
        <v>29783.886290001043</v>
      </c>
      <c r="E26" s="203">
        <v>1.1388972430609638</v>
      </c>
      <c r="F26" t="s">
        <v>2</v>
      </c>
    </row>
    <row r="27" spans="1:5" ht="24" customHeight="1">
      <c r="A27" s="196" t="s">
        <v>26</v>
      </c>
      <c r="B27" s="138">
        <v>28136</v>
      </c>
      <c r="C27" s="138">
        <v>82426</v>
      </c>
      <c r="D27" s="138">
        <v>22295</v>
      </c>
      <c r="E27" s="203">
        <v>1.2704850411277995</v>
      </c>
    </row>
    <row r="28" spans="1:5" ht="24" customHeight="1">
      <c r="A28" s="196" t="s">
        <v>27</v>
      </c>
      <c r="B28" s="138">
        <v>16294.695160000585</v>
      </c>
      <c r="C28" s="138">
        <v>243162.65991000002</v>
      </c>
      <c r="D28" s="138">
        <v>-38067.53487999944</v>
      </c>
      <c r="E28" s="205">
        <v>0.8434482708237807</v>
      </c>
    </row>
    <row r="29" spans="1:6" ht="24" customHeight="1">
      <c r="A29" s="196" t="s">
        <v>28</v>
      </c>
      <c r="B29" s="138">
        <v>345665.8402599972</v>
      </c>
      <c r="C29" s="138">
        <v>234192.77639999997</v>
      </c>
      <c r="D29" s="138">
        <v>298267.1076799972</v>
      </c>
      <c r="E29" s="204">
        <v>2.273596531306152</v>
      </c>
      <c r="F29" t="s">
        <v>2</v>
      </c>
    </row>
    <row r="30" spans="1:6" ht="24" customHeight="1">
      <c r="A30" s="196" t="s">
        <v>29</v>
      </c>
      <c r="B30" s="138">
        <v>6927.600000000093</v>
      </c>
      <c r="C30" s="138">
        <v>228014.1</v>
      </c>
      <c r="D30" s="138">
        <v>40676.40000000014</v>
      </c>
      <c r="E30" s="203">
        <v>1.1783942308830908</v>
      </c>
      <c r="F30" t="s">
        <v>2</v>
      </c>
    </row>
    <row r="31" spans="1:6" ht="24" customHeight="1">
      <c r="A31" s="196" t="s">
        <v>30</v>
      </c>
      <c r="B31" s="138">
        <v>2966.600000000326</v>
      </c>
      <c r="C31" s="138">
        <v>76578.1</v>
      </c>
      <c r="D31" s="138">
        <v>-50.19999999967695</v>
      </c>
      <c r="E31" s="205">
        <v>0.9993444601002156</v>
      </c>
      <c r="F31" t="s">
        <v>2</v>
      </c>
    </row>
    <row r="32" spans="1:5" ht="24" customHeight="1">
      <c r="A32" s="196" t="s">
        <v>31</v>
      </c>
      <c r="B32" s="138">
        <v>193099.62678955868</v>
      </c>
      <c r="C32" s="138">
        <v>502554.3048</v>
      </c>
      <c r="D32" s="138">
        <v>383134.59926955873</v>
      </c>
      <c r="E32" s="205">
        <v>1.5277764406186043</v>
      </c>
    </row>
    <row r="33" spans="1:5" ht="24" customHeight="1">
      <c r="A33" s="197" t="s">
        <v>1</v>
      </c>
      <c r="B33" s="139">
        <v>784.6123099999968</v>
      </c>
      <c r="C33" s="139">
        <v>46523.00483</v>
      </c>
      <c r="D33" s="139">
        <v>-7025.839930000002</v>
      </c>
      <c r="E33" s="207">
        <v>0.8489813812398153</v>
      </c>
    </row>
    <row r="34" spans="1:5" ht="25.5" customHeight="1">
      <c r="A34" s="212" t="s">
        <v>56</v>
      </c>
      <c r="B34" s="208">
        <v>-711710.9852704448</v>
      </c>
      <c r="C34" s="209">
        <v>4771256.33531</v>
      </c>
      <c r="D34" s="208">
        <v>-1276144.4259504424</v>
      </c>
      <c r="E34" s="210">
        <v>0.732534926596534</v>
      </c>
    </row>
    <row r="35" spans="1:5" ht="15">
      <c r="A35" s="4" t="s">
        <v>34</v>
      </c>
      <c r="B35" s="46"/>
      <c r="C35" s="46"/>
      <c r="D35" s="46"/>
      <c r="E35" s="46"/>
    </row>
    <row r="36" spans="1:5" ht="12.75">
      <c r="A36" s="1" t="s">
        <v>44</v>
      </c>
      <c r="B36" s="4"/>
      <c r="C36" s="4"/>
      <c r="D36" s="4"/>
      <c r="E36" s="4"/>
    </row>
    <row r="37" spans="1:5" ht="12.75">
      <c r="A37" s="4" t="s">
        <v>73</v>
      </c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20" zoomScaleNormal="12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351" customFormat="1" ht="18" customHeight="1">
      <c r="A1" s="347" t="s">
        <v>193</v>
      </c>
      <c r="B1" s="347" t="s">
        <v>332</v>
      </c>
      <c r="C1" s="347" t="s">
        <v>6</v>
      </c>
      <c r="D1" s="348" t="s">
        <v>48</v>
      </c>
      <c r="E1" s="349" t="s">
        <v>47</v>
      </c>
      <c r="F1" s="348" t="s">
        <v>48</v>
      </c>
      <c r="G1" s="349" t="s">
        <v>47</v>
      </c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</row>
    <row r="2" spans="1:7" s="356" customFormat="1" ht="15" customHeight="1">
      <c r="A2" s="352"/>
      <c r="B2" s="353"/>
      <c r="C2" s="225" t="s">
        <v>195</v>
      </c>
      <c r="D2" s="354">
        <v>2010</v>
      </c>
      <c r="E2" s="355">
        <v>2011</v>
      </c>
      <c r="F2" s="354">
        <v>2011</v>
      </c>
      <c r="G2" s="355">
        <v>2012</v>
      </c>
    </row>
    <row r="3" spans="1:7" ht="15" customHeight="1">
      <c r="A3" s="380" t="s">
        <v>196</v>
      </c>
      <c r="B3" s="377"/>
      <c r="C3" s="377"/>
      <c r="D3" s="230"/>
      <c r="F3" s="230"/>
      <c r="G3" s="364"/>
    </row>
    <row r="4" spans="1:7" s="234" customFormat="1" ht="12.75" customHeight="1">
      <c r="A4" s="357">
        <v>30</v>
      </c>
      <c r="B4" s="357"/>
      <c r="C4" s="232" t="s">
        <v>82</v>
      </c>
      <c r="D4" s="233"/>
      <c r="E4" s="233"/>
      <c r="F4" s="233"/>
      <c r="G4" s="238">
        <v>620155.19101</v>
      </c>
    </row>
    <row r="5" spans="1:7" s="234" customFormat="1" ht="12.75" customHeight="1">
      <c r="A5" s="235">
        <v>31</v>
      </c>
      <c r="B5" s="235"/>
      <c r="C5" s="236" t="s">
        <v>197</v>
      </c>
      <c r="D5" s="238"/>
      <c r="E5" s="238"/>
      <c r="F5" s="238"/>
      <c r="G5" s="237">
        <v>223471.6151</v>
      </c>
    </row>
    <row r="6" spans="1:7" s="234" customFormat="1" ht="12.75" customHeight="1">
      <c r="A6" s="235">
        <v>33</v>
      </c>
      <c r="B6" s="235"/>
      <c r="C6" s="236" t="s">
        <v>92</v>
      </c>
      <c r="D6" s="237"/>
      <c r="E6" s="237"/>
      <c r="F6" s="237"/>
      <c r="G6" s="237">
        <v>121442.671</v>
      </c>
    </row>
    <row r="7" spans="1:7" s="234" customFormat="1" ht="12.75" customHeight="1">
      <c r="A7" s="235">
        <v>35</v>
      </c>
      <c r="B7" s="235"/>
      <c r="C7" s="236" t="s">
        <v>198</v>
      </c>
      <c r="D7" s="237"/>
      <c r="E7" s="237"/>
      <c r="F7" s="237"/>
      <c r="G7" s="237">
        <v>0</v>
      </c>
    </row>
    <row r="8" spans="1:7" s="243" customFormat="1" ht="25.5">
      <c r="A8" s="239" t="s">
        <v>199</v>
      </c>
      <c r="B8" s="239"/>
      <c r="C8" s="240" t="s">
        <v>200</v>
      </c>
      <c r="D8" s="242"/>
      <c r="E8" s="241"/>
      <c r="F8" s="263"/>
      <c r="G8" s="241">
        <v>0</v>
      </c>
    </row>
    <row r="9" spans="1:7" s="234" customFormat="1" ht="12.75" customHeight="1">
      <c r="A9" s="235">
        <v>36</v>
      </c>
      <c r="B9" s="235"/>
      <c r="C9" s="236" t="s">
        <v>201</v>
      </c>
      <c r="D9" s="244"/>
      <c r="E9" s="237"/>
      <c r="F9" s="244"/>
      <c r="G9" s="237">
        <v>1631953.334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/>
      <c r="E10" s="241"/>
      <c r="F10" s="242"/>
      <c r="G10" s="241">
        <v>21100</v>
      </c>
    </row>
    <row r="11" spans="1:7" s="358" customFormat="1" ht="12.75">
      <c r="A11" s="235">
        <v>37</v>
      </c>
      <c r="B11" s="235"/>
      <c r="C11" s="236" t="s">
        <v>204</v>
      </c>
      <c r="D11" s="255"/>
      <c r="E11" s="237"/>
      <c r="F11" s="255"/>
      <c r="G11" s="237">
        <v>436322.55</v>
      </c>
    </row>
    <row r="12" spans="1:7" s="234" customFormat="1" ht="12.75" customHeight="1">
      <c r="A12" s="235">
        <v>39</v>
      </c>
      <c r="B12" s="235"/>
      <c r="C12" s="236" t="s">
        <v>205</v>
      </c>
      <c r="D12" s="244"/>
      <c r="E12" s="237"/>
      <c r="F12" s="244"/>
      <c r="G12" s="237">
        <v>403009.064</v>
      </c>
    </row>
    <row r="13" spans="1:7" ht="12.75" customHeight="1">
      <c r="A13" s="249"/>
      <c r="B13" s="249"/>
      <c r="C13" s="250" t="s">
        <v>206</v>
      </c>
      <c r="D13" s="251">
        <f>D4+D5+D6+D7+D9+D11+D12</f>
        <v>0</v>
      </c>
      <c r="E13" s="251">
        <f>E4+E5+E6+E7+E9+E11+E12</f>
        <v>0</v>
      </c>
      <c r="F13" s="251">
        <f>F4+F5+F6+F7+F9+F11+F12</f>
        <v>0</v>
      </c>
      <c r="G13" s="251">
        <f>G4+G5+G6+G7+G9+G11+G12</f>
        <v>3436354.42511</v>
      </c>
    </row>
    <row r="14" spans="1:7" s="234" customFormat="1" ht="12.75" customHeight="1">
      <c r="A14" s="252">
        <v>40</v>
      </c>
      <c r="B14" s="235"/>
      <c r="C14" s="236" t="s">
        <v>207</v>
      </c>
      <c r="D14" s="244"/>
      <c r="E14" s="237"/>
      <c r="F14" s="244"/>
      <c r="G14" s="237">
        <v>1060509</v>
      </c>
    </row>
    <row r="15" spans="1:7" s="359" customFormat="1" ht="12.75" customHeight="1">
      <c r="A15" s="235">
        <v>41</v>
      </c>
      <c r="B15" s="235"/>
      <c r="C15" s="236" t="s">
        <v>208</v>
      </c>
      <c r="D15" s="244"/>
      <c r="E15" s="237"/>
      <c r="F15" s="244"/>
      <c r="G15" s="237">
        <v>51519</v>
      </c>
    </row>
    <row r="16" spans="1:7" s="234" customFormat="1" ht="12.75" customHeight="1">
      <c r="A16" s="254">
        <v>42</v>
      </c>
      <c r="B16" s="254"/>
      <c r="C16" s="236" t="s">
        <v>209</v>
      </c>
      <c r="D16" s="244"/>
      <c r="E16" s="237"/>
      <c r="F16" s="244"/>
      <c r="G16" s="237">
        <v>203043.787</v>
      </c>
    </row>
    <row r="17" spans="1:7" s="256" customFormat="1" ht="12.75" customHeight="1">
      <c r="A17" s="235">
        <v>43</v>
      </c>
      <c r="B17" s="235"/>
      <c r="C17" s="236" t="s">
        <v>210</v>
      </c>
      <c r="D17" s="255"/>
      <c r="E17" s="247"/>
      <c r="F17" s="255"/>
      <c r="G17" s="247">
        <v>250</v>
      </c>
    </row>
    <row r="18" spans="1:7" s="234" customFormat="1" ht="12.75" customHeight="1">
      <c r="A18" s="235">
        <v>45</v>
      </c>
      <c r="B18" s="235"/>
      <c r="C18" s="236" t="s">
        <v>211</v>
      </c>
      <c r="D18" s="244"/>
      <c r="E18" s="237"/>
      <c r="F18" s="244"/>
      <c r="G18" s="237">
        <v>2492.522</v>
      </c>
    </row>
    <row r="19" spans="1:7" s="243" customFormat="1" ht="25.5">
      <c r="A19" s="239" t="s">
        <v>212</v>
      </c>
      <c r="B19" s="239"/>
      <c r="C19" s="240" t="s">
        <v>213</v>
      </c>
      <c r="D19" s="242"/>
      <c r="E19" s="241"/>
      <c r="F19" s="263"/>
      <c r="G19" s="241">
        <v>0</v>
      </c>
    </row>
    <row r="20" spans="1:7" s="234" customFormat="1" ht="12.75" customHeight="1">
      <c r="A20" s="235">
        <v>46</v>
      </c>
      <c r="B20" s="235"/>
      <c r="C20" s="236" t="s">
        <v>214</v>
      </c>
      <c r="D20" s="244"/>
      <c r="E20" s="244"/>
      <c r="F20" s="244"/>
      <c r="G20" s="244">
        <v>1189788.112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/>
      <c r="E21" s="244"/>
      <c r="F21" s="263"/>
      <c r="G21" s="263">
        <v>14598.742</v>
      </c>
    </row>
    <row r="22" spans="1:7" s="234" customFormat="1" ht="15" customHeight="1">
      <c r="A22" s="235">
        <v>47</v>
      </c>
      <c r="B22" s="235"/>
      <c r="C22" s="236" t="s">
        <v>204</v>
      </c>
      <c r="D22" s="244"/>
      <c r="E22" s="244"/>
      <c r="F22" s="244"/>
      <c r="G22" s="244">
        <v>436322.55</v>
      </c>
    </row>
    <row r="23" spans="1:7" s="234" customFormat="1" ht="15" customHeight="1">
      <c r="A23" s="235">
        <v>49</v>
      </c>
      <c r="B23" s="235"/>
      <c r="C23" s="236" t="s">
        <v>217</v>
      </c>
      <c r="D23" s="244"/>
      <c r="E23" s="237"/>
      <c r="F23" s="244"/>
      <c r="G23" s="237">
        <v>403009.06407</v>
      </c>
    </row>
    <row r="24" spans="1:7" ht="13.5" customHeight="1">
      <c r="A24" s="249"/>
      <c r="B24" s="264"/>
      <c r="C24" s="250" t="s">
        <v>218</v>
      </c>
      <c r="D24" s="251">
        <f>D14+D15+D16+D17+D18+D20+D22+D23</f>
        <v>0</v>
      </c>
      <c r="E24" s="251">
        <f>E14+E15+E16+E17+E18+E20+E22+E23</f>
        <v>0</v>
      </c>
      <c r="F24" s="251">
        <f>F14+F15+F16+F17+F18+F20+F22+F23</f>
        <v>0</v>
      </c>
      <c r="G24" s="251">
        <f>G14+G15+G16+G17+G18+G20+G22+G23</f>
        <v>3346934.0350699998</v>
      </c>
    </row>
    <row r="25" spans="1:7" s="360" customFormat="1" ht="15" customHeight="1">
      <c r="A25" s="249"/>
      <c r="B25" s="264"/>
      <c r="C25" s="250" t="s">
        <v>219</v>
      </c>
      <c r="D25" s="251">
        <f>D24-D13</f>
        <v>0</v>
      </c>
      <c r="E25" s="251">
        <f>E24-E13</f>
        <v>0</v>
      </c>
      <c r="F25" s="251">
        <f>F24-F13</f>
        <v>0</v>
      </c>
      <c r="G25" s="251">
        <f>G24-G13</f>
        <v>-89420.39004000043</v>
      </c>
    </row>
    <row r="26" spans="1:7" s="234" customFormat="1" ht="15" customHeight="1">
      <c r="A26" s="235">
        <v>34</v>
      </c>
      <c r="B26" s="235"/>
      <c r="C26" s="236" t="s">
        <v>220</v>
      </c>
      <c r="D26" s="255"/>
      <c r="E26" s="237"/>
      <c r="F26" s="255"/>
      <c r="G26" s="237">
        <v>42153.319</v>
      </c>
    </row>
    <row r="27" spans="1:7" s="243" customFormat="1" ht="15" customHeight="1">
      <c r="A27" s="259" t="s">
        <v>221</v>
      </c>
      <c r="B27" s="260"/>
      <c r="C27" s="261" t="s">
        <v>222</v>
      </c>
      <c r="D27" s="255"/>
      <c r="E27" s="237"/>
      <c r="F27" s="255"/>
      <c r="G27" s="262">
        <v>32173</v>
      </c>
    </row>
    <row r="28" spans="1:7" s="234" customFormat="1" ht="15" customHeight="1">
      <c r="A28" s="235">
        <v>440</v>
      </c>
      <c r="B28" s="235"/>
      <c r="C28" s="236" t="s">
        <v>223</v>
      </c>
      <c r="D28" s="255"/>
      <c r="E28" s="237"/>
      <c r="F28" s="255"/>
      <c r="G28" s="237">
        <v>5139.2</v>
      </c>
    </row>
    <row r="29" spans="1:7" s="234" customFormat="1" ht="15" customHeight="1">
      <c r="A29" s="235">
        <v>441</v>
      </c>
      <c r="B29" s="235"/>
      <c r="C29" s="236" t="s">
        <v>224</v>
      </c>
      <c r="D29" s="255"/>
      <c r="E29" s="237"/>
      <c r="F29" s="255"/>
      <c r="G29" s="237">
        <v>0</v>
      </c>
    </row>
    <row r="30" spans="1:7" s="234" customFormat="1" ht="15" customHeight="1">
      <c r="A30" s="235">
        <v>442</v>
      </c>
      <c r="B30" s="235"/>
      <c r="C30" s="236" t="s">
        <v>225</v>
      </c>
      <c r="D30" s="255"/>
      <c r="E30" s="237"/>
      <c r="F30" s="255"/>
      <c r="G30" s="237">
        <v>15187</v>
      </c>
    </row>
    <row r="31" spans="1:7" s="234" customFormat="1" ht="15" customHeight="1">
      <c r="A31" s="235">
        <v>443</v>
      </c>
      <c r="B31" s="235"/>
      <c r="C31" s="236" t="s">
        <v>226</v>
      </c>
      <c r="D31" s="255"/>
      <c r="E31" s="237"/>
      <c r="F31" s="255"/>
      <c r="G31" s="237">
        <v>7310</v>
      </c>
    </row>
    <row r="32" spans="1:7" s="234" customFormat="1" ht="15" customHeight="1">
      <c r="A32" s="235">
        <v>444</v>
      </c>
      <c r="B32" s="235"/>
      <c r="C32" s="236" t="s">
        <v>227</v>
      </c>
      <c r="D32" s="255"/>
      <c r="E32" s="237"/>
      <c r="F32" s="255"/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55"/>
      <c r="E33" s="237"/>
      <c r="F33" s="255"/>
      <c r="G33" s="237">
        <v>74808.166</v>
      </c>
    </row>
    <row r="34" spans="1:7" s="234" customFormat="1" ht="15" customHeight="1">
      <c r="A34" s="235">
        <v>446</v>
      </c>
      <c r="B34" s="235"/>
      <c r="C34" s="236" t="s">
        <v>229</v>
      </c>
      <c r="D34" s="255"/>
      <c r="E34" s="237"/>
      <c r="F34" s="255"/>
      <c r="G34" s="237">
        <v>0</v>
      </c>
    </row>
    <row r="35" spans="1:7" s="234" customFormat="1" ht="15" customHeight="1">
      <c r="A35" s="235">
        <v>447</v>
      </c>
      <c r="B35" s="235"/>
      <c r="C35" s="236" t="s">
        <v>230</v>
      </c>
      <c r="D35" s="255"/>
      <c r="E35" s="237"/>
      <c r="F35" s="255"/>
      <c r="G35" s="237">
        <v>22425.621</v>
      </c>
    </row>
    <row r="36" spans="1:7" s="234" customFormat="1" ht="15" customHeight="1">
      <c r="A36" s="235">
        <v>448</v>
      </c>
      <c r="B36" s="235"/>
      <c r="C36" s="236" t="s">
        <v>231</v>
      </c>
      <c r="D36" s="255"/>
      <c r="E36" s="237"/>
      <c r="F36" s="255"/>
      <c r="G36" s="237">
        <v>0</v>
      </c>
    </row>
    <row r="37" spans="1:7" s="234" customFormat="1" ht="15" customHeight="1">
      <c r="A37" s="235">
        <v>449</v>
      </c>
      <c r="B37" s="235"/>
      <c r="C37" s="236" t="s">
        <v>232</v>
      </c>
      <c r="D37" s="255"/>
      <c r="E37" s="237"/>
      <c r="F37" s="255"/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55"/>
      <c r="E38" s="244"/>
      <c r="F38" s="255"/>
      <c r="G38" s="244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0</v>
      </c>
      <c r="E39" s="251">
        <f>(SUM(E28:E37))-E26</f>
        <v>0</v>
      </c>
      <c r="F39" s="251">
        <f>(SUM(F28:F37))-F26</f>
        <v>0</v>
      </c>
      <c r="G39" s="251">
        <f>(SUM(G28:G37))-G26</f>
        <v>82716.66799999999</v>
      </c>
    </row>
    <row r="40" spans="1:7" ht="14.25" customHeight="1">
      <c r="A40" s="264"/>
      <c r="B40" s="264"/>
      <c r="C40" s="250" t="s">
        <v>236</v>
      </c>
      <c r="D40" s="251">
        <f>D39+D25</f>
        <v>0</v>
      </c>
      <c r="E40" s="251">
        <f>E39+E25</f>
        <v>0</v>
      </c>
      <c r="F40" s="251">
        <f>F39+F25</f>
        <v>0</v>
      </c>
      <c r="G40" s="251">
        <f>G39+G25</f>
        <v>-6703.722040000444</v>
      </c>
    </row>
    <row r="41" spans="1:7" s="234" customFormat="1" ht="15.75" customHeight="1">
      <c r="A41" s="254">
        <v>38</v>
      </c>
      <c r="B41" s="254"/>
      <c r="C41" s="236" t="s">
        <v>237</v>
      </c>
      <c r="D41" s="244"/>
      <c r="E41" s="237"/>
      <c r="F41" s="244"/>
      <c r="G41" s="237">
        <v>0</v>
      </c>
    </row>
    <row r="42" spans="1:7" s="243" customFormat="1" ht="25.5">
      <c r="A42" s="239" t="s">
        <v>238</v>
      </c>
      <c r="B42" s="239"/>
      <c r="C42" s="240" t="s">
        <v>239</v>
      </c>
      <c r="D42" s="270"/>
      <c r="E42" s="269"/>
      <c r="F42" s="270"/>
      <c r="G42" s="237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/>
      <c r="E43" s="269"/>
      <c r="F43" s="270"/>
      <c r="G43" s="237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/>
      <c r="E44" s="262"/>
      <c r="F44" s="263"/>
      <c r="G44" s="237">
        <v>0</v>
      </c>
    </row>
    <row r="45" spans="1:7" s="234" customFormat="1" ht="12.75">
      <c r="A45" s="235">
        <v>48</v>
      </c>
      <c r="B45" s="235"/>
      <c r="C45" s="236" t="s">
        <v>243</v>
      </c>
      <c r="D45" s="244"/>
      <c r="E45" s="237"/>
      <c r="F45" s="244"/>
      <c r="G45" s="237">
        <v>0</v>
      </c>
    </row>
    <row r="46" spans="1:7" s="243" customFormat="1" ht="12.75">
      <c r="A46" s="259" t="s">
        <v>244</v>
      </c>
      <c r="B46" s="260"/>
      <c r="C46" s="261" t="s">
        <v>245</v>
      </c>
      <c r="D46" s="263"/>
      <c r="E46" s="262"/>
      <c r="F46" s="263"/>
      <c r="G46" s="237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/>
      <c r="E47" s="262"/>
      <c r="F47" s="263"/>
      <c r="G47" s="237">
        <v>0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0</v>
      </c>
    </row>
    <row r="49" spans="1:7" ht="12.75">
      <c r="A49" s="271"/>
      <c r="B49" s="271"/>
      <c r="C49" s="250" t="s">
        <v>248</v>
      </c>
      <c r="D49" s="251">
        <f>D40+D48</f>
        <v>0</v>
      </c>
      <c r="E49" s="251">
        <f>E40+E48</f>
        <v>0</v>
      </c>
      <c r="F49" s="251">
        <f>F40+F48</f>
        <v>0</v>
      </c>
      <c r="G49" s="251">
        <f>G40+G48</f>
        <v>-6703.722040000444</v>
      </c>
    </row>
    <row r="50" spans="1:7" ht="12.75">
      <c r="A50" s="272">
        <v>3</v>
      </c>
      <c r="B50" s="272"/>
      <c r="C50" s="273" t="s">
        <v>249</v>
      </c>
      <c r="D50" s="274">
        <f>D13+D26+D41</f>
        <v>0</v>
      </c>
      <c r="E50" s="274">
        <f>E13+E26+E41</f>
        <v>0</v>
      </c>
      <c r="F50" s="274">
        <f>F13+F26+F41</f>
        <v>0</v>
      </c>
      <c r="G50" s="274">
        <f>G13+G26+G41</f>
        <v>3478507.7441100003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0</v>
      </c>
      <c r="E51" s="274">
        <f>E24+E28+E29+E30+E31+E32+E33+E34+E35+E36+E37+E45</f>
        <v>0</v>
      </c>
      <c r="F51" s="274">
        <f>F24+F28+F29+F30+F31+F32+F33+F34+F35+F36+F37+F45</f>
        <v>0</v>
      </c>
      <c r="G51" s="274">
        <f>G24+G28+G29+G30+G31+G32+G33+G34+G35+G36+G37+G45</f>
        <v>3471804.02207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81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55"/>
      <c r="E54" s="237"/>
      <c r="F54" s="255"/>
      <c r="G54" s="237">
        <v>217505.77905</v>
      </c>
    </row>
    <row r="55" spans="1:7" s="234" customFormat="1" ht="12.75">
      <c r="A55" s="283" t="s">
        <v>254</v>
      </c>
      <c r="B55" s="284"/>
      <c r="C55" s="284" t="s">
        <v>255</v>
      </c>
      <c r="D55" s="255"/>
      <c r="E55" s="237"/>
      <c r="F55" s="255"/>
      <c r="G55" s="237"/>
    </row>
    <row r="56" spans="1:7" s="234" customFormat="1" ht="12.75">
      <c r="A56" s="283" t="s">
        <v>256</v>
      </c>
      <c r="B56" s="284"/>
      <c r="C56" s="284" t="s">
        <v>257</v>
      </c>
      <c r="D56" s="255"/>
      <c r="E56" s="237"/>
      <c r="F56" s="255"/>
      <c r="G56" s="237"/>
    </row>
    <row r="57" spans="1:7" s="234" customFormat="1" ht="12.75">
      <c r="A57" s="288">
        <v>57</v>
      </c>
      <c r="B57" s="289"/>
      <c r="C57" s="289" t="s">
        <v>258</v>
      </c>
      <c r="D57" s="255"/>
      <c r="E57" s="237"/>
      <c r="F57" s="255"/>
      <c r="G57" s="237">
        <v>12675</v>
      </c>
    </row>
    <row r="58" spans="1:7" s="234" customFormat="1" ht="12.75">
      <c r="A58" s="288">
        <v>58</v>
      </c>
      <c r="B58" s="289"/>
      <c r="C58" s="289" t="s">
        <v>259</v>
      </c>
      <c r="D58" s="244"/>
      <c r="E58" s="237"/>
      <c r="F58" s="244"/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0</v>
      </c>
      <c r="E59" s="293">
        <f>E54+E57+E58</f>
        <v>0</v>
      </c>
      <c r="F59" s="293">
        <f>F54+F57+F58</f>
        <v>0</v>
      </c>
      <c r="G59" s="293">
        <f>G54+G57+G58</f>
        <v>230180.77905</v>
      </c>
    </row>
    <row r="60" spans="1:7" s="234" customFormat="1" ht="12.75">
      <c r="A60" s="294" t="s">
        <v>261</v>
      </c>
      <c r="B60" s="295"/>
      <c r="C60" s="295" t="s">
        <v>262</v>
      </c>
      <c r="D60" s="255"/>
      <c r="E60" s="237"/>
      <c r="F60" s="255"/>
      <c r="G60" s="237">
        <v>71639.615</v>
      </c>
    </row>
    <row r="61" spans="1:7" s="234" customFormat="1" ht="12.75">
      <c r="A61" s="294" t="s">
        <v>263</v>
      </c>
      <c r="B61" s="295"/>
      <c r="C61" s="295" t="s">
        <v>264</v>
      </c>
      <c r="D61" s="255"/>
      <c r="E61" s="237"/>
      <c r="F61" s="255"/>
      <c r="G61" s="237"/>
    </row>
    <row r="62" spans="1:7" s="234" customFormat="1" ht="12.75">
      <c r="A62" s="294" t="s">
        <v>265</v>
      </c>
      <c r="B62" s="295"/>
      <c r="C62" s="295" t="s">
        <v>266</v>
      </c>
      <c r="D62" s="255"/>
      <c r="E62" s="237"/>
      <c r="F62" s="255"/>
      <c r="G62" s="237"/>
    </row>
    <row r="63" spans="1:7" s="234" customFormat="1" ht="12.75">
      <c r="A63" s="294">
        <v>67</v>
      </c>
      <c r="B63" s="295"/>
      <c r="C63" s="295" t="s">
        <v>258</v>
      </c>
      <c r="D63" s="255"/>
      <c r="E63" s="237"/>
      <c r="F63" s="255"/>
      <c r="G63" s="237">
        <v>12675</v>
      </c>
    </row>
    <row r="64" spans="1:7" s="234" customFormat="1" ht="12.75">
      <c r="A64" s="294">
        <v>68</v>
      </c>
      <c r="B64" s="295"/>
      <c r="C64" s="295" t="s">
        <v>267</v>
      </c>
      <c r="D64" s="237"/>
      <c r="E64" s="237"/>
      <c r="F64" s="237"/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0</v>
      </c>
      <c r="E65" s="293">
        <f>E60+E63+E64</f>
        <v>0</v>
      </c>
      <c r="F65" s="293">
        <f>F60+F63+F64</f>
        <v>0</v>
      </c>
      <c r="G65" s="293">
        <f>G60+G63+G64</f>
        <v>84314.615</v>
      </c>
    </row>
    <row r="66" spans="1:7" ht="12.75">
      <c r="A66" s="296"/>
      <c r="B66" s="296"/>
      <c r="C66" s="292" t="s">
        <v>15</v>
      </c>
      <c r="D66" s="293">
        <f>D59-D65</f>
        <v>0</v>
      </c>
      <c r="E66" s="293">
        <f>E59-E65</f>
        <v>0</v>
      </c>
      <c r="F66" s="293">
        <f>F59-F65</f>
        <v>0</v>
      </c>
      <c r="G66" s="293">
        <f>G59-G65</f>
        <v>145866.16405000002</v>
      </c>
    </row>
    <row r="67" spans="1:7" ht="12.75">
      <c r="A67" s="289"/>
      <c r="B67" s="289"/>
      <c r="C67" s="297" t="s">
        <v>269</v>
      </c>
      <c r="D67" s="298">
        <f>D66-D55-D56+D61+D62</f>
        <v>0</v>
      </c>
      <c r="E67" s="298">
        <f>E66-E55-E56+E61+E62</f>
        <v>0</v>
      </c>
      <c r="F67" s="298">
        <f>F66-F55-F56+F61+F62</f>
        <v>0</v>
      </c>
      <c r="G67" s="298">
        <f>G66-G55-G56+G61+G62</f>
        <v>145866.16405000002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37"/>
      <c r="E70" s="255"/>
      <c r="F70" s="237"/>
      <c r="G70" s="255"/>
    </row>
    <row r="71" spans="1:7" s="301" customFormat="1" ht="12.75">
      <c r="A71" s="300">
        <v>14</v>
      </c>
      <c r="B71" s="300"/>
      <c r="C71" s="300" t="s">
        <v>272</v>
      </c>
      <c r="D71" s="237"/>
      <c r="E71" s="255"/>
      <c r="F71" s="237"/>
      <c r="G71" s="255"/>
    </row>
    <row r="72" spans="1:7" s="301" customFormat="1" ht="12.75">
      <c r="A72" s="302" t="s">
        <v>273</v>
      </c>
      <c r="B72" s="302"/>
      <c r="C72" s="302" t="s">
        <v>255</v>
      </c>
      <c r="D72" s="237"/>
      <c r="E72" s="255"/>
      <c r="F72" s="237"/>
      <c r="G72" s="361"/>
    </row>
    <row r="73" spans="1:7" s="301" customFormat="1" ht="12.75">
      <c r="A73" s="302" t="s">
        <v>274</v>
      </c>
      <c r="B73" s="302"/>
      <c r="C73" s="302" t="s">
        <v>275</v>
      </c>
      <c r="D73" s="237"/>
      <c r="E73" s="255"/>
      <c r="F73" s="237"/>
      <c r="G73" s="361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0</v>
      </c>
      <c r="E74" s="306">
        <f>E70+E71</f>
        <v>0</v>
      </c>
      <c r="F74" s="306">
        <f>F70+F71</f>
        <v>0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/>
      <c r="E76" s="290"/>
      <c r="F76" s="290"/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/>
      <c r="E77" s="287"/>
      <c r="F77" s="287"/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/>
      <c r="E78" s="287"/>
      <c r="F78" s="287"/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/>
      <c r="E79" s="287"/>
      <c r="F79" s="287"/>
      <c r="G79" s="287"/>
    </row>
    <row r="80" spans="1:7" s="308" customFormat="1" ht="12.75">
      <c r="A80" s="307" t="s">
        <v>284</v>
      </c>
      <c r="B80" s="302"/>
      <c r="C80" s="302" t="s">
        <v>285</v>
      </c>
      <c r="D80" s="287"/>
      <c r="E80" s="287"/>
      <c r="F80" s="287"/>
      <c r="G80" s="287"/>
    </row>
    <row r="81" spans="1:7" s="308" customFormat="1" ht="12.75">
      <c r="A81" s="307" t="s">
        <v>286</v>
      </c>
      <c r="B81" s="302"/>
      <c r="C81" s="302" t="s">
        <v>287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288</v>
      </c>
      <c r="D82" s="290"/>
      <c r="E82" s="290"/>
      <c r="F82" s="290"/>
      <c r="G82" s="287"/>
    </row>
    <row r="83" spans="1:7" s="301" customFormat="1" ht="12.75">
      <c r="A83" s="307" t="s">
        <v>289</v>
      </c>
      <c r="B83" s="302"/>
      <c r="C83" s="302" t="s">
        <v>290</v>
      </c>
      <c r="D83" s="290"/>
      <c r="E83" s="290"/>
      <c r="F83" s="290"/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0</v>
      </c>
      <c r="E84" s="306">
        <f>E76+E82</f>
        <v>0</v>
      </c>
      <c r="F84" s="306">
        <f>F76+F82</f>
        <v>0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0</v>
      </c>
      <c r="E87" s="315">
        <f>E49+E6+E8+E10-E19-E21-E38+E42+E44-E47</f>
        <v>0</v>
      </c>
      <c r="F87" s="315">
        <f>F49+F6+F8+F10-F19-F21-F38+F42+F44-F47</f>
        <v>0</v>
      </c>
      <c r="G87" s="315">
        <f>G49+G6+G8+G10-G19-G21-G38+G42+G44-G47</f>
        <v>121240.20695999954</v>
      </c>
    </row>
    <row r="88" spans="1:7" ht="12.75">
      <c r="A88" s="316">
        <v>40</v>
      </c>
      <c r="B88" s="317"/>
      <c r="C88" s="317" t="s">
        <v>294</v>
      </c>
      <c r="D88" s="319">
        <f>IF(0=D111,0,D87/D111)</f>
        <v>0</v>
      </c>
      <c r="E88" s="319">
        <f>IF(0=E111,0,E87/E111)</f>
        <v>0</v>
      </c>
      <c r="F88" s="319">
        <f>IF(0=F111,0,F87/F111)</f>
        <v>0</v>
      </c>
      <c r="G88" s="319">
        <f>IF(0=G111,0,G87/G111)</f>
        <v>0.0483971609422791</v>
      </c>
    </row>
    <row r="89" spans="1:7" ht="25.5">
      <c r="A89" s="320" t="s">
        <v>295</v>
      </c>
      <c r="B89" s="321"/>
      <c r="C89" s="321" t="s">
        <v>296</v>
      </c>
      <c r="D89" s="362">
        <f>IF(0=D66,0,D87/D66)</f>
        <v>0</v>
      </c>
      <c r="E89" s="362">
        <f>IF(0=E66,0,E87/E66)</f>
        <v>0</v>
      </c>
      <c r="F89" s="362">
        <f>IF(0=F66,0,F87/F66)</f>
        <v>0</v>
      </c>
      <c r="G89" s="362">
        <f>IF(0=G66,0,G87/G66)</f>
        <v>0.8311743011109883</v>
      </c>
    </row>
    <row r="90" spans="1:7" ht="25.5">
      <c r="A90" s="323" t="s">
        <v>297</v>
      </c>
      <c r="B90" s="324"/>
      <c r="C90" s="324" t="s">
        <v>298</v>
      </c>
      <c r="D90" s="363">
        <f>IF(0=D67,0,D87/D67)</f>
        <v>0</v>
      </c>
      <c r="E90" s="363">
        <f>IF(0=E67,0,E87/E67)</f>
        <v>0</v>
      </c>
      <c r="F90" s="362">
        <f>IF(0=F67,0,F87/F67)</f>
        <v>0</v>
      </c>
      <c r="G90" s="363">
        <f>IF(0=G67,0,G87/G67)</f>
        <v>0.8311743011109883</v>
      </c>
    </row>
    <row r="91" spans="1:7" ht="25.5">
      <c r="A91" s="327" t="s">
        <v>299</v>
      </c>
      <c r="B91" s="328"/>
      <c r="C91" s="328" t="s">
        <v>300</v>
      </c>
      <c r="D91" s="329">
        <f>D87-D66</f>
        <v>0</v>
      </c>
      <c r="E91" s="329">
        <f>E87-E66</f>
        <v>0</v>
      </c>
      <c r="F91" s="329">
        <f>F87-F66</f>
        <v>0</v>
      </c>
      <c r="G91" s="329">
        <f>G87-G66</f>
        <v>-24625.957090000476</v>
      </c>
    </row>
    <row r="92" spans="1:7" ht="25.5">
      <c r="A92" s="323" t="s">
        <v>301</v>
      </c>
      <c r="B92" s="324"/>
      <c r="C92" s="324" t="s">
        <v>302</v>
      </c>
      <c r="D92" s="330">
        <f>D87-D67</f>
        <v>0</v>
      </c>
      <c r="E92" s="330">
        <f>E87-E67</f>
        <v>0</v>
      </c>
      <c r="F92" s="330">
        <f>F87-F67</f>
        <v>0</v>
      </c>
      <c r="G92" s="330">
        <f>G87-G67</f>
        <v>-24625.957090000476</v>
      </c>
    </row>
    <row r="93" spans="1:7" ht="12.75">
      <c r="A93" s="314">
        <v>31</v>
      </c>
      <c r="B93" s="314"/>
      <c r="C93" s="314" t="s">
        <v>303</v>
      </c>
      <c r="D93" s="331">
        <f>D77+D78+D80</f>
        <v>0</v>
      </c>
      <c r="E93" s="331">
        <f>E77+E78+E80</f>
        <v>0</v>
      </c>
      <c r="F93" s="331">
        <f>F77+F78+F80</f>
        <v>0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</v>
      </c>
      <c r="E94" s="326">
        <f>IF(0=E111,0,E93/E111)</f>
        <v>0</v>
      </c>
      <c r="F94" s="326">
        <f>IF(0=F111,0,F93/F111)</f>
        <v>0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0</v>
      </c>
      <c r="E95" s="331">
        <f>E76-E70</f>
        <v>0</v>
      </c>
      <c r="F95" s="331">
        <f>F76-F70</f>
        <v>0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0</v>
      </c>
      <c r="E96" s="333">
        <f>E71-E72-E73-E82</f>
        <v>0</v>
      </c>
      <c r="F96" s="333">
        <f>F71-F72-F73-F82</f>
        <v>0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0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0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0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0</v>
      </c>
      <c r="E100" s="315">
        <f>E82</f>
        <v>0</v>
      </c>
      <c r="F100" s="315">
        <f>F82</f>
        <v>0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</v>
      </c>
      <c r="E102" s="335">
        <f>IF(E111=0,0,(E27-E28+E6)/E111)</f>
        <v>0</v>
      </c>
      <c r="F102" s="335">
        <f>IF(F111=0,0,(F27-F28+F6)/F111)</f>
        <v>0</v>
      </c>
      <c r="G102" s="335">
        <f>IF(G111=0,0,(G27-G28+G6)/G111)</f>
        <v>0.0592694440508456</v>
      </c>
    </row>
    <row r="103" spans="1:7" ht="12.75">
      <c r="A103" s="317">
        <v>43</v>
      </c>
      <c r="B103" s="317"/>
      <c r="C103" s="317" t="s">
        <v>315</v>
      </c>
      <c r="D103" s="315">
        <f>D39</f>
        <v>0</v>
      </c>
      <c r="E103" s="315">
        <f>E39</f>
        <v>0</v>
      </c>
      <c r="F103" s="315">
        <f>F39</f>
        <v>0</v>
      </c>
      <c r="G103" s="315">
        <f>G39</f>
        <v>82716.66799999999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</v>
      </c>
      <c r="E105" s="319">
        <f>IF(E111=0,0,(E27-E28)/E111)</f>
        <v>0</v>
      </c>
      <c r="F105" s="319">
        <f>IF(F111=0,0,(F27-F28)/F111)</f>
        <v>0</v>
      </c>
      <c r="G105" s="319">
        <f>IF(G111=0,0,(G27-G28)/G111)</f>
        <v>0.010791462686244408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</v>
      </c>
      <c r="E106" s="335">
        <f>IF(E113=0,0,E54/E113)</f>
        <v>0</v>
      </c>
      <c r="F106" s="335">
        <f>IF(F113=0,0,F54/F113)</f>
        <v>0</v>
      </c>
      <c r="G106" s="335">
        <f>IF(G113=0,0,G54/G113)</f>
        <v>0.07951983724696655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/>
      <c r="E109" s="290"/>
      <c r="F109" s="290"/>
      <c r="G109" s="290">
        <v>385000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0</v>
      </c>
      <c r="E111" s="342">
        <f>E14+E15+E16+E17+E20</f>
        <v>0</v>
      </c>
      <c r="F111" s="342">
        <f>F14+F15+F16+F17+F20</f>
        <v>0</v>
      </c>
      <c r="G111" s="342">
        <f>G14+G15+G16+G17+G20</f>
        <v>2505109.899</v>
      </c>
    </row>
    <row r="112" spans="1:7" ht="12.75">
      <c r="A112" s="339"/>
      <c r="B112" s="339"/>
      <c r="C112" s="339" t="s">
        <v>323</v>
      </c>
      <c r="D112" s="342">
        <f>D50-D11-D41-D12</f>
        <v>0</v>
      </c>
      <c r="E112" s="342">
        <f>E50-E11-E41-E12</f>
        <v>0</v>
      </c>
      <c r="F112" s="342">
        <f>F50-F11-F41-F12</f>
        <v>0</v>
      </c>
      <c r="G112" s="342">
        <f>G50-G11-G41-G12</f>
        <v>2639176.1301100003</v>
      </c>
    </row>
    <row r="113" spans="1:7" ht="12.75">
      <c r="A113" s="339"/>
      <c r="B113" s="339"/>
      <c r="C113" s="339" t="s">
        <v>324</v>
      </c>
      <c r="D113" s="342">
        <f>D50-D6-D7-D11-D12-D41+D54</f>
        <v>0</v>
      </c>
      <c r="E113" s="342">
        <f>E50-E6-E7-E11-E12-E41+E54</f>
        <v>0</v>
      </c>
      <c r="F113" s="342">
        <f>F50-F6-F7-F11-F12-F41+F54</f>
        <v>0</v>
      </c>
      <c r="G113" s="342">
        <f>G50-G6-G7-G11-G12-G41+G54</f>
        <v>2735239.23816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0</v>
      </c>
      <c r="E114" s="345">
        <f t="shared" si="0"/>
        <v>0</v>
      </c>
      <c r="F114" s="345">
        <f t="shared" si="0"/>
        <v>0</v>
      </c>
      <c r="G114" s="345">
        <f t="shared" si="0"/>
        <v>2687020.759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0</v>
      </c>
      <c r="F115" s="345">
        <f t="shared" si="1"/>
        <v>0</v>
      </c>
      <c r="G115" s="345">
        <f t="shared" si="1"/>
        <v>2687020.759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0</v>
      </c>
      <c r="E116" s="345">
        <f t="shared" si="2"/>
        <v>0</v>
      </c>
      <c r="F116" s="345">
        <f t="shared" si="2"/>
        <v>0</v>
      </c>
      <c r="G116" s="345">
        <f t="shared" si="2"/>
        <v>2714139.23816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0</v>
      </c>
      <c r="E117" s="345">
        <f t="shared" si="3"/>
        <v>0</v>
      </c>
      <c r="F117" s="345">
        <f t="shared" si="3"/>
        <v>0</v>
      </c>
      <c r="G117" s="345">
        <f t="shared" si="3"/>
        <v>2714139.23816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0</v>
      </c>
      <c r="E118" s="345">
        <f t="shared" si="4"/>
        <v>0</v>
      </c>
      <c r="F118" s="345">
        <f t="shared" si="4"/>
        <v>0</v>
      </c>
      <c r="G118" s="345">
        <f t="shared" si="4"/>
        <v>-27118.479160000104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0</v>
      </c>
      <c r="E119" s="345">
        <f t="shared" si="5"/>
        <v>0</v>
      </c>
      <c r="F119" s="345">
        <f t="shared" si="5"/>
        <v>0</v>
      </c>
      <c r="G119" s="345">
        <f t="shared" si="5"/>
        <v>-27118.479160000104</v>
      </c>
      <c r="H119" s="346">
        <f t="shared" si="5"/>
        <v>0</v>
      </c>
      <c r="I119" s="346">
        <f t="shared" si="5"/>
        <v>0</v>
      </c>
    </row>
  </sheetData>
  <sheetProtection selectLockedCells="1"/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4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3">
      <selection activeCell="A1" sqref="A1"/>
    </sheetView>
  </sheetViews>
  <sheetFormatPr defaultColWidth="11.421875" defaultRowHeight="12.75"/>
  <cols>
    <col min="1" max="1" width="27.28125" style="0" customWidth="1"/>
    <col min="2" max="2" width="17.140625" style="0" customWidth="1"/>
    <col min="3" max="3" width="13.5742187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47" t="s">
        <v>58</v>
      </c>
      <c r="B2" s="54"/>
    </row>
    <row r="3" spans="1:5" ht="15.75">
      <c r="A3" s="198" t="s">
        <v>59</v>
      </c>
      <c r="B3" s="31"/>
      <c r="C3" s="31"/>
      <c r="D3" s="31"/>
      <c r="E3" s="31"/>
    </row>
    <row r="4" spans="1:5" ht="12.75">
      <c r="A4" s="193" t="s">
        <v>4</v>
      </c>
      <c r="B4" s="44" t="s">
        <v>37</v>
      </c>
      <c r="C4" s="44" t="s">
        <v>15</v>
      </c>
      <c r="D4" s="44" t="s">
        <v>38</v>
      </c>
      <c r="E4" s="199" t="s">
        <v>19</v>
      </c>
    </row>
    <row r="5" spans="1:5" ht="12.75">
      <c r="A5" s="193" t="s">
        <v>3</v>
      </c>
      <c r="B5" s="44" t="s">
        <v>45</v>
      </c>
      <c r="C5" s="44" t="s">
        <v>16</v>
      </c>
      <c r="D5" s="44" t="s">
        <v>39</v>
      </c>
      <c r="E5" s="200" t="s">
        <v>33</v>
      </c>
    </row>
    <row r="6" spans="1:5" ht="12.75">
      <c r="A6" s="194"/>
      <c r="B6" s="45" t="s">
        <v>46</v>
      </c>
      <c r="C6" s="45"/>
      <c r="D6" s="59"/>
      <c r="E6" s="201"/>
    </row>
    <row r="7" spans="1:5" ht="28.5" customHeight="1">
      <c r="A7" s="195"/>
      <c r="B7" s="60" t="s">
        <v>43</v>
      </c>
      <c r="C7" s="61"/>
      <c r="D7" s="61"/>
      <c r="E7" s="202"/>
    </row>
    <row r="8" spans="1:5" ht="24" customHeight="1">
      <c r="A8" s="196" t="s">
        <v>60</v>
      </c>
      <c r="B8" s="138">
        <v>-81783</v>
      </c>
      <c r="C8" s="138">
        <v>947173</v>
      </c>
      <c r="D8" s="138">
        <v>-435934.92500000075</v>
      </c>
      <c r="E8" s="203">
        <v>0.5397515290237361</v>
      </c>
    </row>
    <row r="9" spans="1:5" ht="24" customHeight="1">
      <c r="A9" s="196" t="s">
        <v>5</v>
      </c>
      <c r="B9" s="138">
        <v>2029.2534699998796</v>
      </c>
      <c r="C9" s="138">
        <v>592587.7164999999</v>
      </c>
      <c r="D9" s="138">
        <v>31521.206989999977</v>
      </c>
      <c r="E9" s="204">
        <v>1.0531924744849144</v>
      </c>
    </row>
    <row r="10" spans="1:5" ht="24" customHeight="1">
      <c r="A10" s="196" t="s">
        <v>61</v>
      </c>
      <c r="B10" s="138">
        <v>-6704.377040001098</v>
      </c>
      <c r="C10" s="138">
        <v>145866</v>
      </c>
      <c r="D10" s="138">
        <v>-24625.793040000455</v>
      </c>
      <c r="E10" s="203">
        <v>0.8311752359014407</v>
      </c>
    </row>
    <row r="11" spans="1:5" ht="24" customHeight="1">
      <c r="A11" s="196" t="s">
        <v>62</v>
      </c>
      <c r="B11" s="138">
        <v>2916.400999999896</v>
      </c>
      <c r="C11" s="138">
        <v>26353.5</v>
      </c>
      <c r="D11" s="138">
        <v>-12311.5</v>
      </c>
      <c r="E11" s="203">
        <v>0.5328324510975772</v>
      </c>
    </row>
    <row r="12" spans="1:5" ht="24" customHeight="1">
      <c r="A12" s="196" t="s">
        <v>8</v>
      </c>
      <c r="B12" s="138">
        <v>-92963.49999999977</v>
      </c>
      <c r="C12" s="138">
        <v>76784.9</v>
      </c>
      <c r="D12" s="138">
        <v>-94885.29999999977</v>
      </c>
      <c r="E12" s="204" t="s">
        <v>54</v>
      </c>
    </row>
    <row r="13" spans="1:5" ht="24" customHeight="1">
      <c r="A13" s="196" t="s">
        <v>9</v>
      </c>
      <c r="B13" s="138">
        <v>-1992</v>
      </c>
      <c r="C13" s="138">
        <v>24534</v>
      </c>
      <c r="D13" s="138">
        <v>-14292</v>
      </c>
      <c r="E13" s="203">
        <v>0.417461482024945</v>
      </c>
    </row>
    <row r="14" spans="1:5" ht="24" customHeight="1">
      <c r="A14" s="196" t="s">
        <v>63</v>
      </c>
      <c r="B14" s="138">
        <v>520</v>
      </c>
      <c r="C14" s="138">
        <v>26289</v>
      </c>
      <c r="D14" s="138">
        <v>-14384</v>
      </c>
      <c r="E14" s="203">
        <v>0.45285100232036213</v>
      </c>
    </row>
    <row r="15" spans="1:5" ht="24" customHeight="1">
      <c r="A15" s="196" t="s">
        <v>64</v>
      </c>
      <c r="B15" s="138">
        <v>-3160.100000000093</v>
      </c>
      <c r="C15" s="138">
        <v>17467</v>
      </c>
      <c r="D15" s="138">
        <v>-4039.6</v>
      </c>
      <c r="E15" s="205">
        <v>0.7687296043968629</v>
      </c>
    </row>
    <row r="16" spans="1:5" ht="24" customHeight="1">
      <c r="A16" s="196" t="s">
        <v>65</v>
      </c>
      <c r="B16" s="138">
        <v>-3799.475600000238</v>
      </c>
      <c r="C16" s="138">
        <v>93977.7</v>
      </c>
      <c r="D16" s="138">
        <v>-13929.06160000006</v>
      </c>
      <c r="E16" s="203">
        <v>0.851783331577597</v>
      </c>
    </row>
    <row r="17" spans="1:5" ht="24" customHeight="1">
      <c r="A17" s="196" t="s">
        <v>66</v>
      </c>
      <c r="B17" s="138">
        <v>1011.1699999989942</v>
      </c>
      <c r="C17" s="138">
        <v>120702.29</v>
      </c>
      <c r="D17" s="138">
        <v>-25710.599999999933</v>
      </c>
      <c r="E17" s="203">
        <v>0.7869916138293653</v>
      </c>
    </row>
    <row r="18" spans="1:5" ht="24" customHeight="1">
      <c r="A18" s="196" t="s">
        <v>67</v>
      </c>
      <c r="B18" s="138">
        <v>-110574.66</v>
      </c>
      <c r="C18" s="138">
        <v>128621.9</v>
      </c>
      <c r="D18" s="138">
        <v>-179653.77</v>
      </c>
      <c r="E18" s="204" t="s">
        <v>54</v>
      </c>
    </row>
    <row r="19" spans="1:5" ht="24" customHeight="1">
      <c r="A19" s="196" t="s">
        <v>17</v>
      </c>
      <c r="B19" s="138">
        <v>71585.64999999944</v>
      </c>
      <c r="C19" s="138">
        <v>288800</v>
      </c>
      <c r="D19" s="138">
        <v>-102240.45000000056</v>
      </c>
      <c r="E19" s="204">
        <v>0.6459818213296379</v>
      </c>
    </row>
    <row r="20" spans="1:5" ht="24" customHeight="1">
      <c r="A20" s="196" t="s">
        <v>68</v>
      </c>
      <c r="B20" s="138">
        <v>-17138.100000000093</v>
      </c>
      <c r="C20" s="138">
        <v>203910</v>
      </c>
      <c r="D20" s="138">
        <v>-217184.41</v>
      </c>
      <c r="E20" s="205" t="s">
        <v>54</v>
      </c>
    </row>
    <row r="21" spans="1:5" ht="24" customHeight="1">
      <c r="A21" s="196" t="s">
        <v>20</v>
      </c>
      <c r="B21" s="138">
        <v>-35881.29999999993</v>
      </c>
      <c r="C21" s="138">
        <v>29006.5</v>
      </c>
      <c r="D21" s="138">
        <v>-49216.99999999993</v>
      </c>
      <c r="E21" s="205" t="s">
        <v>54</v>
      </c>
    </row>
    <row r="22" spans="1:5" ht="24" customHeight="1">
      <c r="A22" s="196" t="s">
        <v>21</v>
      </c>
      <c r="B22" s="138">
        <v>-13196.4</v>
      </c>
      <c r="C22" s="138">
        <v>42815</v>
      </c>
      <c r="D22" s="138">
        <v>-25016</v>
      </c>
      <c r="E22" s="203">
        <v>0.4157187901436421</v>
      </c>
    </row>
    <row r="23" spans="1:5" ht="24" customHeight="1">
      <c r="A23" s="196" t="s">
        <v>22</v>
      </c>
      <c r="B23" s="138">
        <v>-8937</v>
      </c>
      <c r="C23" s="138">
        <v>9370</v>
      </c>
      <c r="D23" s="138">
        <v>-16653</v>
      </c>
      <c r="E23" s="205" t="s">
        <v>54</v>
      </c>
    </row>
    <row r="24" spans="1:5" ht="24" customHeight="1">
      <c r="A24" s="196" t="s">
        <v>23</v>
      </c>
      <c r="B24" s="138">
        <v>-28411.200000000186</v>
      </c>
      <c r="C24" s="138">
        <v>194213.3</v>
      </c>
      <c r="D24" s="138">
        <v>-108451.1</v>
      </c>
      <c r="E24" s="203">
        <v>0.44158767705404217</v>
      </c>
    </row>
    <row r="25" spans="1:5" ht="24" customHeight="1">
      <c r="A25" s="196" t="s">
        <v>24</v>
      </c>
      <c r="B25" s="138">
        <v>-25799</v>
      </c>
      <c r="C25" s="138">
        <v>198968</v>
      </c>
      <c r="D25" s="138">
        <v>-42070</v>
      </c>
      <c r="E25" s="203">
        <v>0.7885589642555587</v>
      </c>
    </row>
    <row r="26" spans="1:5" ht="24" customHeight="1">
      <c r="A26" s="196" t="s">
        <v>25</v>
      </c>
      <c r="B26" s="138">
        <v>5533.370000001043</v>
      </c>
      <c r="C26" s="138">
        <v>228476.45</v>
      </c>
      <c r="D26" s="138">
        <v>17157.370000001043</v>
      </c>
      <c r="E26" s="203">
        <v>1.0750946979437095</v>
      </c>
    </row>
    <row r="27" spans="1:5" ht="24" customHeight="1">
      <c r="A27" s="196" t="s">
        <v>69</v>
      </c>
      <c r="B27" s="138">
        <v>-13510.200000000186</v>
      </c>
      <c r="C27" s="138">
        <v>100931.2</v>
      </c>
      <c r="D27" s="138">
        <v>-83259.5</v>
      </c>
      <c r="E27" s="203">
        <v>0.17508659364002413</v>
      </c>
    </row>
    <row r="28" spans="1:5" ht="24" customHeight="1">
      <c r="A28" s="196" t="s">
        <v>27</v>
      </c>
      <c r="B28" s="138">
        <v>-220406</v>
      </c>
      <c r="C28" s="138">
        <v>229900</v>
      </c>
      <c r="D28" s="138">
        <v>-255106</v>
      </c>
      <c r="E28" s="205" t="s">
        <v>54</v>
      </c>
    </row>
    <row r="29" spans="1:5" ht="24" customHeight="1">
      <c r="A29" s="196" t="s">
        <v>28</v>
      </c>
      <c r="B29" s="138">
        <v>13121.399999999441</v>
      </c>
      <c r="C29" s="138">
        <v>300000</v>
      </c>
      <c r="D29" s="138">
        <v>-113800.20000000056</v>
      </c>
      <c r="E29" s="204">
        <v>0.6206659999999982</v>
      </c>
    </row>
    <row r="30" spans="1:5" ht="24" customHeight="1">
      <c r="A30" s="196" t="s">
        <v>29</v>
      </c>
      <c r="B30" s="138">
        <v>2715.0000000004657</v>
      </c>
      <c r="C30" s="138">
        <v>182692.5</v>
      </c>
      <c r="D30" s="138">
        <v>1869.900000000518</v>
      </c>
      <c r="E30" s="203">
        <v>1.0102352313313383</v>
      </c>
    </row>
    <row r="31" spans="1:5" ht="24" customHeight="1">
      <c r="A31" s="196" t="s">
        <v>30</v>
      </c>
      <c r="B31" s="138">
        <v>-17340.19999999972</v>
      </c>
      <c r="C31" s="138">
        <v>60496.3</v>
      </c>
      <c r="D31" s="138">
        <v>-17647.199999999713</v>
      </c>
      <c r="E31" s="203">
        <v>0.7082929038635468</v>
      </c>
    </row>
    <row r="32" spans="1:5" ht="24" customHeight="1">
      <c r="A32" s="196" t="s">
        <v>31</v>
      </c>
      <c r="B32" s="138">
        <v>-349228.38499999885</v>
      </c>
      <c r="C32" s="138">
        <v>798116.033</v>
      </c>
      <c r="D32" s="138">
        <v>-641602.8129999989</v>
      </c>
      <c r="E32" s="206">
        <v>0.34104961975258485</v>
      </c>
    </row>
    <row r="33" spans="1:5" ht="24" customHeight="1">
      <c r="A33" s="197" t="s">
        <v>70</v>
      </c>
      <c r="B33" s="139">
        <v>-3180.599999999744</v>
      </c>
      <c r="C33" s="139">
        <v>41282</v>
      </c>
      <c r="D33" s="139">
        <v>-1913.8000000000466</v>
      </c>
      <c r="E33" s="207">
        <v>0.9536408119761628</v>
      </c>
    </row>
    <row r="34" spans="1:5" ht="25.5" customHeight="1">
      <c r="A34" s="197" t="s">
        <v>56</v>
      </c>
      <c r="B34" s="139">
        <v>-934573.2531700007</v>
      </c>
      <c r="C34" s="192">
        <v>5109334.289499999</v>
      </c>
      <c r="D34" s="139">
        <v>-2443379.545649999</v>
      </c>
      <c r="E34" s="207">
        <v>0.5217812326996695</v>
      </c>
    </row>
    <row r="35" spans="1:5" ht="15">
      <c r="A35" s="4" t="s">
        <v>34</v>
      </c>
      <c r="B35" s="46"/>
      <c r="C35" s="46"/>
      <c r="D35" s="46"/>
      <c r="E35" s="46"/>
    </row>
    <row r="36" spans="1:5" ht="12.75">
      <c r="A36" t="s">
        <v>44</v>
      </c>
      <c r="B36" s="4"/>
      <c r="C36" s="4"/>
      <c r="D36" s="4"/>
      <c r="E36" s="4"/>
    </row>
    <row r="37" spans="1:5" ht="12.75">
      <c r="A37" t="s">
        <v>73</v>
      </c>
      <c r="B37" s="4"/>
      <c r="C37" s="4"/>
      <c r="D37" s="4"/>
      <c r="E37" s="4"/>
    </row>
    <row r="38" spans="2:5" ht="12.75">
      <c r="B38" s="4"/>
      <c r="C38" s="4"/>
      <c r="D38" s="4"/>
      <c r="E38" s="4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1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2"/>
  <sheetViews>
    <sheetView workbookViewId="0" topLeftCell="A10">
      <selection activeCell="A1" sqref="A1:F1"/>
    </sheetView>
  </sheetViews>
  <sheetFormatPr defaultColWidth="11.421875" defaultRowHeight="12.75"/>
  <cols>
    <col min="1" max="1" width="23.8515625" style="85" customWidth="1"/>
    <col min="2" max="2" width="14.7109375" style="89" customWidth="1"/>
    <col min="3" max="3" width="19.421875" style="89" customWidth="1"/>
    <col min="4" max="6" width="15.28125" style="89" customWidth="1"/>
    <col min="7" max="7" width="11.421875" style="69" customWidth="1"/>
    <col min="8" max="8" width="25.7109375" style="74" customWidth="1"/>
    <col min="9" max="9" width="14.8515625" style="74" customWidth="1"/>
    <col min="10" max="10" width="16.7109375" style="74" customWidth="1"/>
    <col min="11" max="11" width="18.7109375" style="74" customWidth="1"/>
    <col min="12" max="12" width="13.7109375" style="74" customWidth="1"/>
    <col min="13" max="13" width="13.7109375" style="74" hidden="1" customWidth="1"/>
    <col min="14" max="14" width="13.421875" style="74" customWidth="1"/>
    <col min="15" max="61" width="11.421875" style="54" customWidth="1"/>
  </cols>
  <sheetData>
    <row r="1" spans="1:61" s="73" customFormat="1" ht="37.5" customHeight="1">
      <c r="A1" s="382" t="s">
        <v>40</v>
      </c>
      <c r="B1" s="382"/>
      <c r="C1" s="382"/>
      <c r="D1" s="382"/>
      <c r="E1" s="382"/>
      <c r="F1" s="382"/>
      <c r="G1" s="70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</row>
    <row r="2" spans="1:13" ht="15" customHeight="1">
      <c r="A2" s="165" t="s">
        <v>4</v>
      </c>
      <c r="B2" s="191" t="s">
        <v>47</v>
      </c>
      <c r="C2" s="191" t="s">
        <v>48</v>
      </c>
      <c r="D2" s="191" t="s">
        <v>49</v>
      </c>
      <c r="E2" s="191" t="s">
        <v>47</v>
      </c>
      <c r="F2" s="167" t="s">
        <v>49</v>
      </c>
      <c r="H2" s="44"/>
      <c r="I2" s="44"/>
      <c r="J2" s="44"/>
      <c r="K2" s="44"/>
      <c r="L2" s="44"/>
      <c r="M2" s="44"/>
    </row>
    <row r="3" spans="1:13" ht="15">
      <c r="A3" s="168" t="s">
        <v>3</v>
      </c>
      <c r="B3" s="102" t="s">
        <v>47</v>
      </c>
      <c r="C3" s="102" t="s">
        <v>50</v>
      </c>
      <c r="D3" s="109" t="s">
        <v>51</v>
      </c>
      <c r="E3" s="102" t="s">
        <v>47</v>
      </c>
      <c r="F3" s="169" t="s">
        <v>52</v>
      </c>
      <c r="H3" s="44"/>
      <c r="I3" s="44"/>
      <c r="J3" s="44"/>
      <c r="K3" s="44"/>
      <c r="L3" s="44"/>
      <c r="M3" s="44"/>
    </row>
    <row r="4" spans="1:13" ht="18" customHeight="1">
      <c r="A4" s="172">
        <v>0</v>
      </c>
      <c r="B4" s="110">
        <v>2011</v>
      </c>
      <c r="C4" s="110">
        <v>2011</v>
      </c>
      <c r="D4" s="135">
        <v>0</v>
      </c>
      <c r="E4" s="110">
        <v>2012</v>
      </c>
      <c r="F4" s="181">
        <v>0</v>
      </c>
      <c r="H4" s="44"/>
      <c r="I4" s="44"/>
      <c r="J4" s="44"/>
      <c r="K4" s="44"/>
      <c r="L4" s="44"/>
      <c r="M4" s="44"/>
    </row>
    <row r="5" spans="1:61" s="80" customFormat="1" ht="25.5" customHeight="1">
      <c r="A5" s="171" t="s">
        <v>43</v>
      </c>
      <c r="B5" s="132">
        <v>0</v>
      </c>
      <c r="C5" s="133">
        <v>0</v>
      </c>
      <c r="D5" s="134">
        <v>0</v>
      </c>
      <c r="E5" s="112" t="s">
        <v>53</v>
      </c>
      <c r="F5" s="183">
        <v>0</v>
      </c>
      <c r="G5" s="55"/>
      <c r="H5" s="76"/>
      <c r="I5" s="44"/>
      <c r="J5" s="76"/>
      <c r="K5" s="76"/>
      <c r="L5" s="76"/>
      <c r="M5" s="77"/>
      <c r="N5" s="78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80" customFormat="1" ht="24" customHeight="1">
      <c r="A6" s="100" t="s">
        <v>0</v>
      </c>
      <c r="B6" s="142">
        <v>192173</v>
      </c>
      <c r="C6" s="142">
        <v>-1723294</v>
      </c>
      <c r="D6" s="143">
        <v>-1915467</v>
      </c>
      <c r="E6" s="144">
        <v>-81783</v>
      </c>
      <c r="F6" s="145">
        <v>1641511</v>
      </c>
      <c r="G6" s="55"/>
      <c r="H6" s="82"/>
      <c r="I6" s="83"/>
      <c r="J6" s="83"/>
      <c r="K6" s="83"/>
      <c r="L6" s="65"/>
      <c r="M6" s="77"/>
      <c r="N6" s="78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s="80" customFormat="1" ht="24" customHeight="1">
      <c r="A7" s="98" t="s">
        <v>5</v>
      </c>
      <c r="B7" s="99">
        <v>77608.73699999973</v>
      </c>
      <c r="C7" s="99">
        <v>56641.99391999841</v>
      </c>
      <c r="D7" s="99">
        <v>-20966.743080001324</v>
      </c>
      <c r="E7" s="103">
        <v>2029.2534699998796</v>
      </c>
      <c r="F7" s="146">
        <v>-54612.74044999853</v>
      </c>
      <c r="G7" s="55"/>
      <c r="H7" s="82"/>
      <c r="I7" s="83"/>
      <c r="J7" s="83"/>
      <c r="K7" s="83"/>
      <c r="L7" s="62"/>
      <c r="M7" s="77"/>
      <c r="N7" s="78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80" customFormat="1" ht="24" customHeight="1">
      <c r="A8" s="98" t="s">
        <v>6</v>
      </c>
      <c r="B8" s="99">
        <v>23146.45254999958</v>
      </c>
      <c r="C8" s="99">
        <v>49514.952930000145</v>
      </c>
      <c r="D8" s="99">
        <v>26368.500380000565</v>
      </c>
      <c r="E8" s="147">
        <v>-6704.377040001098</v>
      </c>
      <c r="F8" s="148">
        <v>-56219.32997000124</v>
      </c>
      <c r="G8" s="55"/>
      <c r="H8" s="82"/>
      <c r="I8" s="83"/>
      <c r="J8" s="83"/>
      <c r="K8" s="83"/>
      <c r="L8" s="65"/>
      <c r="M8" s="77"/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</row>
    <row r="9" spans="1:61" s="80" customFormat="1" ht="24" customHeight="1">
      <c r="A9" s="98" t="s">
        <v>7</v>
      </c>
      <c r="B9" s="99">
        <v>3689</v>
      </c>
      <c r="C9" s="99">
        <v>10894</v>
      </c>
      <c r="D9" s="99">
        <v>7205</v>
      </c>
      <c r="E9" s="147">
        <v>2916.400999999896</v>
      </c>
      <c r="F9" s="146">
        <v>-7977.599000000104</v>
      </c>
      <c r="G9" s="55"/>
      <c r="H9" s="82"/>
      <c r="I9" s="83"/>
      <c r="J9" s="83"/>
      <c r="K9" s="83"/>
      <c r="L9" s="65"/>
      <c r="M9" s="77"/>
      <c r="N9" s="78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s="80" customFormat="1" ht="24" customHeight="1">
      <c r="A10" s="98" t="s">
        <v>8</v>
      </c>
      <c r="B10" s="99">
        <v>-104219.5</v>
      </c>
      <c r="C10" s="99">
        <v>-48277.90000000014</v>
      </c>
      <c r="D10" s="99">
        <v>55941.59999999986</v>
      </c>
      <c r="E10" s="104">
        <v>-92963.49999999977</v>
      </c>
      <c r="F10" s="148">
        <v>-44685.59999999963</v>
      </c>
      <c r="G10" s="55"/>
      <c r="H10" s="82"/>
      <c r="I10" s="83"/>
      <c r="J10" s="83"/>
      <c r="K10" s="83"/>
      <c r="L10" s="65"/>
      <c r="M10" s="77"/>
      <c r="N10" s="78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s="80" customFormat="1" ht="24" customHeight="1">
      <c r="A11" s="98" t="s">
        <v>9</v>
      </c>
      <c r="B11" s="99">
        <v>-1151</v>
      </c>
      <c r="C11" s="99">
        <v>-1287</v>
      </c>
      <c r="D11" s="99">
        <v>-136</v>
      </c>
      <c r="E11" s="104">
        <v>-1992</v>
      </c>
      <c r="F11" s="146">
        <v>-705</v>
      </c>
      <c r="G11" s="55"/>
      <c r="H11" s="82"/>
      <c r="I11" s="83"/>
      <c r="J11" s="83"/>
      <c r="K11" s="83"/>
      <c r="L11" s="65"/>
      <c r="M11" s="77"/>
      <c r="N11" s="78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80" customFormat="1" ht="24" customHeight="1">
      <c r="A12" s="98" t="s">
        <v>10</v>
      </c>
      <c r="B12" s="149">
        <v>108</v>
      </c>
      <c r="C12" s="149">
        <v>608.2000000000116</v>
      </c>
      <c r="D12" s="99">
        <v>500.20000000001164</v>
      </c>
      <c r="E12" s="147">
        <v>520</v>
      </c>
      <c r="F12" s="148">
        <v>-88.20000000001164</v>
      </c>
      <c r="G12" s="55"/>
      <c r="H12" s="82"/>
      <c r="I12" s="83"/>
      <c r="J12" s="83"/>
      <c r="K12" s="83"/>
      <c r="L12" s="65"/>
      <c r="M12" s="77"/>
      <c r="N12" s="78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s="80" customFormat="1" ht="24" customHeight="1">
      <c r="A13" s="98" t="s">
        <v>11</v>
      </c>
      <c r="B13" s="99">
        <v>8803.485999999975</v>
      </c>
      <c r="C13" s="99">
        <v>8102.399999999965</v>
      </c>
      <c r="D13" s="99">
        <v>-701.0860000000102</v>
      </c>
      <c r="E13" s="147">
        <v>-3160.100000000093</v>
      </c>
      <c r="F13" s="146">
        <v>-11262.500000000058</v>
      </c>
      <c r="G13" s="55"/>
      <c r="H13" s="82"/>
      <c r="I13" s="83"/>
      <c r="J13" s="83"/>
      <c r="K13" s="83"/>
      <c r="L13" s="65"/>
      <c r="M13" s="77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s="80" customFormat="1" ht="24" customHeight="1">
      <c r="A14" s="98" t="s">
        <v>12</v>
      </c>
      <c r="B14" s="99">
        <v>-39750.41800000006</v>
      </c>
      <c r="C14" s="99">
        <v>84786.3</v>
      </c>
      <c r="D14" s="99">
        <v>124536.71800000007</v>
      </c>
      <c r="E14" s="147">
        <v>-3799.475600000238</v>
      </c>
      <c r="F14" s="148">
        <v>-88585.77560000024</v>
      </c>
      <c r="G14" s="55"/>
      <c r="H14" s="82"/>
      <c r="I14" s="83"/>
      <c r="J14" s="83"/>
      <c r="K14" s="83"/>
      <c r="L14" s="65"/>
      <c r="M14" s="77"/>
      <c r="N14" s="78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s="80" customFormat="1" ht="24" customHeight="1">
      <c r="A15" s="98" t="s">
        <v>13</v>
      </c>
      <c r="B15" s="149">
        <v>762.2000000001863</v>
      </c>
      <c r="C15" s="149">
        <v>2789.189999999944</v>
      </c>
      <c r="D15" s="99">
        <v>2026.9899999997579</v>
      </c>
      <c r="E15" s="147">
        <v>1011.1699999989942</v>
      </c>
      <c r="F15" s="146">
        <v>-1778.02000000095</v>
      </c>
      <c r="G15" s="55"/>
      <c r="H15" s="82"/>
      <c r="I15" s="83"/>
      <c r="J15" s="83"/>
      <c r="K15" s="83"/>
      <c r="L15" s="65"/>
      <c r="M15" s="77"/>
      <c r="N15" s="7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s="80" customFormat="1" ht="24" customHeight="1">
      <c r="A16" s="98" t="s">
        <v>14</v>
      </c>
      <c r="B16" s="99">
        <v>-1339.6000000000931</v>
      </c>
      <c r="C16" s="99">
        <v>19272.94000000041</v>
      </c>
      <c r="D16" s="99">
        <v>20612.540000000503</v>
      </c>
      <c r="E16" s="150">
        <v>-110574.66</v>
      </c>
      <c r="F16" s="148">
        <v>-129847.6</v>
      </c>
      <c r="G16" s="55"/>
      <c r="H16" s="82"/>
      <c r="I16" s="83"/>
      <c r="J16" s="83"/>
      <c r="K16" s="83"/>
      <c r="L16" s="62"/>
      <c r="M16" s="77"/>
      <c r="N16" s="78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s="80" customFormat="1" ht="24" customHeight="1">
      <c r="A17" s="98" t="s">
        <v>17</v>
      </c>
      <c r="B17" s="99">
        <v>52456.56300000008</v>
      </c>
      <c r="C17" s="99">
        <v>217334.89999999944</v>
      </c>
      <c r="D17" s="99">
        <v>164878.33699999936</v>
      </c>
      <c r="E17" s="103">
        <v>71585.64999999944</v>
      </c>
      <c r="F17" s="146">
        <v>-145749.25</v>
      </c>
      <c r="G17" s="55"/>
      <c r="H17" s="82"/>
      <c r="I17" s="83"/>
      <c r="J17" s="83"/>
      <c r="K17" s="83"/>
      <c r="L17" s="62"/>
      <c r="M17" s="77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s="80" customFormat="1" ht="24" customHeight="1">
      <c r="A18" s="98" t="s">
        <v>18</v>
      </c>
      <c r="B18" s="149">
        <v>-17099.399999999907</v>
      </c>
      <c r="C18" s="149">
        <v>-18908.22700000042</v>
      </c>
      <c r="D18" s="99">
        <v>-1808.827000000514</v>
      </c>
      <c r="E18" s="147">
        <v>-17138.100000000093</v>
      </c>
      <c r="F18" s="148">
        <v>1770.1270000003278</v>
      </c>
      <c r="G18" s="55"/>
      <c r="H18" s="82"/>
      <c r="I18" s="83"/>
      <c r="J18" s="83"/>
      <c r="K18" s="83"/>
      <c r="L18" s="65"/>
      <c r="M18" s="77"/>
      <c r="N18" s="78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s="80" customFormat="1" ht="24" customHeight="1">
      <c r="A19" s="98" t="s">
        <v>20</v>
      </c>
      <c r="B19" s="99">
        <v>-9443.199999999953</v>
      </c>
      <c r="C19" s="99">
        <v>-11448.933769999887</v>
      </c>
      <c r="D19" s="99">
        <v>-2005.7337699999334</v>
      </c>
      <c r="E19" s="104">
        <v>-35881.29999999993</v>
      </c>
      <c r="F19" s="146">
        <v>-24432.366230000043</v>
      </c>
      <c r="G19" s="55"/>
      <c r="H19" s="82"/>
      <c r="I19" s="83"/>
      <c r="J19" s="83"/>
      <c r="K19" s="83"/>
      <c r="L19" s="65"/>
      <c r="M19" s="77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</row>
    <row r="20" spans="1:61" s="80" customFormat="1" ht="24" customHeight="1">
      <c r="A20" s="98" t="s">
        <v>21</v>
      </c>
      <c r="B20" s="99">
        <v>-11990</v>
      </c>
      <c r="C20" s="99">
        <v>-5347</v>
      </c>
      <c r="D20" s="99">
        <v>6643</v>
      </c>
      <c r="E20" s="104">
        <v>-13196.4</v>
      </c>
      <c r="F20" s="148">
        <v>-7849.4</v>
      </c>
      <c r="G20" s="55"/>
      <c r="H20" s="82"/>
      <c r="I20" s="83"/>
      <c r="J20" s="83"/>
      <c r="K20" s="83"/>
      <c r="L20" s="65"/>
      <c r="M20" s="77"/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1:61" s="80" customFormat="1" ht="24" customHeight="1">
      <c r="A21" s="98" t="s">
        <v>22</v>
      </c>
      <c r="B21" s="99">
        <v>-5533</v>
      </c>
      <c r="C21" s="99">
        <v>442.3999999999942</v>
      </c>
      <c r="D21" s="99">
        <v>5975.399999999994</v>
      </c>
      <c r="E21" s="104">
        <v>-8937</v>
      </c>
      <c r="F21" s="146">
        <v>-9379.399999999994</v>
      </c>
      <c r="G21" s="55"/>
      <c r="H21" s="82"/>
      <c r="I21" s="83"/>
      <c r="J21" s="83"/>
      <c r="K21" s="83"/>
      <c r="L21" s="65"/>
      <c r="M21" s="77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s="80" customFormat="1" ht="24" customHeight="1">
      <c r="A22" s="98" t="s">
        <v>23</v>
      </c>
      <c r="B22" s="99">
        <v>-22592.39999999851</v>
      </c>
      <c r="C22" s="99">
        <v>-64847.24958000053</v>
      </c>
      <c r="D22" s="99">
        <v>-42254.84958000202</v>
      </c>
      <c r="E22" s="104">
        <v>-28411.200000000186</v>
      </c>
      <c r="F22" s="148">
        <v>36436.04958000034</v>
      </c>
      <c r="G22" s="55"/>
      <c r="H22" s="82"/>
      <c r="I22" s="83"/>
      <c r="J22" s="83"/>
      <c r="K22" s="83"/>
      <c r="L22" s="65"/>
      <c r="M22" s="77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1:61" s="80" customFormat="1" ht="24" customHeight="1">
      <c r="A23" s="98" t="s">
        <v>24</v>
      </c>
      <c r="B23" s="99">
        <v>-20750</v>
      </c>
      <c r="C23" s="99">
        <v>102888</v>
      </c>
      <c r="D23" s="99">
        <v>123638</v>
      </c>
      <c r="E23" s="104">
        <v>-25799</v>
      </c>
      <c r="F23" s="146">
        <v>-128687</v>
      </c>
      <c r="G23" s="55"/>
      <c r="H23" s="82"/>
      <c r="I23" s="83"/>
      <c r="J23" s="83"/>
      <c r="K23" s="83"/>
      <c r="L23" s="65"/>
      <c r="M23" s="77"/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1:61" s="80" customFormat="1" ht="24" customHeight="1">
      <c r="A24" s="98" t="s">
        <v>25</v>
      </c>
      <c r="B24" s="99">
        <v>2851.2929999995977</v>
      </c>
      <c r="C24" s="99">
        <v>14549.073710001074</v>
      </c>
      <c r="D24" s="99">
        <v>11697.780710001476</v>
      </c>
      <c r="E24" s="104">
        <v>5533.370000001043</v>
      </c>
      <c r="F24" s="148">
        <v>-9015.70371000003</v>
      </c>
      <c r="G24" s="55"/>
      <c r="H24" s="82"/>
      <c r="I24" s="83"/>
      <c r="J24" s="83"/>
      <c r="K24" s="83"/>
      <c r="L24" s="65"/>
      <c r="M24" s="77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</row>
    <row r="25" spans="1:61" s="80" customFormat="1" ht="24" customHeight="1">
      <c r="A25" s="98" t="s">
        <v>26</v>
      </c>
      <c r="B25" s="99">
        <v>-3513</v>
      </c>
      <c r="C25" s="99">
        <v>28136</v>
      </c>
      <c r="D25" s="99">
        <v>31649</v>
      </c>
      <c r="E25" s="147">
        <v>-13510.200000000186</v>
      </c>
      <c r="F25" s="146">
        <v>-41646.200000000186</v>
      </c>
      <c r="G25" s="55"/>
      <c r="H25" s="82"/>
      <c r="I25" s="83"/>
      <c r="J25" s="83"/>
      <c r="K25" s="83"/>
      <c r="L25" s="65"/>
      <c r="M25" s="77"/>
      <c r="N25" s="7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</row>
    <row r="26" spans="1:61" s="80" customFormat="1" ht="24" customHeight="1">
      <c r="A26" s="98" t="s">
        <v>27</v>
      </c>
      <c r="B26" s="99">
        <v>-133249.16399999987</v>
      </c>
      <c r="C26" s="99">
        <v>16294.695160000585</v>
      </c>
      <c r="D26" s="99">
        <v>149543.85916000046</v>
      </c>
      <c r="E26" s="104">
        <v>-220406</v>
      </c>
      <c r="F26" s="148">
        <v>-236700.69516000059</v>
      </c>
      <c r="G26" s="55"/>
      <c r="H26" s="82"/>
      <c r="I26" s="83"/>
      <c r="J26" s="83"/>
      <c r="K26" s="83"/>
      <c r="L26" s="65"/>
      <c r="M26" s="77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s="80" customFormat="1" ht="24" customHeight="1">
      <c r="A27" s="98" t="s">
        <v>28</v>
      </c>
      <c r="B27" s="99">
        <v>2407.9000000003725</v>
      </c>
      <c r="C27" s="99">
        <v>345665.8402599972</v>
      </c>
      <c r="D27" s="99">
        <v>343257.9402599968</v>
      </c>
      <c r="E27" s="103">
        <v>13121.399999999441</v>
      </c>
      <c r="F27" s="146">
        <v>-332544.44025999773</v>
      </c>
      <c r="G27" s="55"/>
      <c r="H27" s="82"/>
      <c r="I27" s="83"/>
      <c r="J27" s="83"/>
      <c r="K27" s="83"/>
      <c r="L27" s="62"/>
      <c r="M27" s="77"/>
      <c r="N27" s="78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s="80" customFormat="1" ht="24" customHeight="1">
      <c r="A28" s="98" t="s">
        <v>29</v>
      </c>
      <c r="B28" s="99">
        <v>22583.200000000186</v>
      </c>
      <c r="C28" s="99">
        <v>6927.600000000093</v>
      </c>
      <c r="D28" s="99">
        <v>-15655.600000000093</v>
      </c>
      <c r="E28" s="104">
        <v>2715.0000000004657</v>
      </c>
      <c r="F28" s="148">
        <v>-4212.5999999996275</v>
      </c>
      <c r="G28" s="55"/>
      <c r="H28" s="82"/>
      <c r="I28" s="83"/>
      <c r="J28" s="83"/>
      <c r="K28" s="83"/>
      <c r="L28" s="65"/>
      <c r="M28" s="77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s="80" customFormat="1" ht="24" customHeight="1">
      <c r="A29" s="98" t="s">
        <v>30</v>
      </c>
      <c r="B29" s="99">
        <v>-15443.5</v>
      </c>
      <c r="C29" s="99">
        <v>2966.600000000326</v>
      </c>
      <c r="D29" s="99">
        <v>18410.100000000326</v>
      </c>
      <c r="E29" s="104">
        <v>-17340.19999999972</v>
      </c>
      <c r="F29" s="146">
        <v>-20306.8</v>
      </c>
      <c r="G29" s="55"/>
      <c r="H29" s="82"/>
      <c r="I29" s="83"/>
      <c r="J29" s="83"/>
      <c r="K29" s="83"/>
      <c r="L29" s="65"/>
      <c r="M29" s="77"/>
      <c r="N29" s="78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s="80" customFormat="1" ht="24" customHeight="1">
      <c r="A30" s="98" t="s">
        <v>31</v>
      </c>
      <c r="B30" s="99">
        <v>-175042.01899999846</v>
      </c>
      <c r="C30" s="99">
        <v>193099.62678955868</v>
      </c>
      <c r="D30" s="99">
        <v>368141.64578955714</v>
      </c>
      <c r="E30" s="103">
        <v>-349228.38499999885</v>
      </c>
      <c r="F30" s="148">
        <v>-542328.0117895575</v>
      </c>
      <c r="G30" s="55"/>
      <c r="H30" s="82"/>
      <c r="I30" s="83"/>
      <c r="J30" s="83"/>
      <c r="K30" s="83"/>
      <c r="L30" s="62"/>
      <c r="M30" s="62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s="80" customFormat="1" ht="24" customHeight="1">
      <c r="A31" s="98" t="s">
        <v>1</v>
      </c>
      <c r="B31" s="99">
        <v>5510</v>
      </c>
      <c r="C31" s="99">
        <v>784.6123099999968</v>
      </c>
      <c r="D31" s="99">
        <v>-4725.387690000003</v>
      </c>
      <c r="E31" s="147">
        <v>-3180.599999999744</v>
      </c>
      <c r="F31" s="146">
        <v>-3965.2123099997407</v>
      </c>
      <c r="G31" s="55"/>
      <c r="H31" s="82"/>
      <c r="I31" s="83"/>
      <c r="J31" s="83"/>
      <c r="K31" s="83"/>
      <c r="L31" s="65"/>
      <c r="M31" s="77"/>
      <c r="N31" s="78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  <row r="32" spans="1:14" s="79" customFormat="1" ht="25.5" customHeight="1">
      <c r="A32" s="175" t="s">
        <v>56</v>
      </c>
      <c r="B32" s="151">
        <v>-169016.36944999715</v>
      </c>
      <c r="C32" s="151">
        <v>-711710.9852704448</v>
      </c>
      <c r="D32" s="151">
        <v>-542694.6158204477</v>
      </c>
      <c r="E32" s="151">
        <v>-934573.2531700007</v>
      </c>
      <c r="F32" s="152">
        <v>-222862.26789955597</v>
      </c>
      <c r="G32" s="78"/>
      <c r="H32" s="76"/>
      <c r="I32" s="83"/>
      <c r="J32" s="83"/>
      <c r="K32" s="83"/>
      <c r="L32" s="65"/>
      <c r="M32" s="77"/>
      <c r="N32" s="78"/>
    </row>
    <row r="33" spans="1:14" s="79" customFormat="1" ht="12" customHeight="1">
      <c r="A33" s="130"/>
      <c r="B33" s="81"/>
      <c r="C33" s="81"/>
      <c r="D33" s="81"/>
      <c r="E33" s="81"/>
      <c r="F33" s="131"/>
      <c r="G33" s="78"/>
      <c r="H33" s="84"/>
      <c r="I33" s="76"/>
      <c r="J33" s="76"/>
      <c r="K33" s="76"/>
      <c r="L33" s="76"/>
      <c r="M33" s="77"/>
      <c r="N33" s="78"/>
    </row>
    <row r="34" spans="1:13" ht="15">
      <c r="A34" s="153" t="s">
        <v>57</v>
      </c>
      <c r="B34" s="81"/>
      <c r="C34" s="81"/>
      <c r="D34" s="81"/>
      <c r="E34" s="81"/>
      <c r="F34" s="131"/>
      <c r="I34" s="76"/>
      <c r="J34" s="76"/>
      <c r="K34" s="76"/>
      <c r="L34" s="76"/>
      <c r="M34" s="76"/>
    </row>
    <row r="35" spans="1:13" ht="15">
      <c r="A35" s="79"/>
      <c r="B35" s="81"/>
      <c r="C35" s="81"/>
      <c r="D35" s="81"/>
      <c r="E35" s="81"/>
      <c r="F35" s="131"/>
      <c r="I35" s="48"/>
      <c r="J35" s="48"/>
      <c r="K35" s="48"/>
      <c r="L35" s="48"/>
      <c r="M35" s="48"/>
    </row>
    <row r="36" spans="1:8" ht="12.75">
      <c r="A36" s="88"/>
      <c r="B36" s="87"/>
      <c r="C36" s="87"/>
      <c r="D36" s="87"/>
      <c r="E36" s="87"/>
      <c r="F36" s="87"/>
      <c r="H36" s="48"/>
    </row>
    <row r="37" spans="1:6" ht="12.75">
      <c r="A37" s="88"/>
      <c r="B37" s="87"/>
      <c r="C37" s="87"/>
      <c r="D37" s="87"/>
      <c r="E37" s="87"/>
      <c r="F37" s="87"/>
    </row>
    <row r="38" spans="1:6" ht="12.75">
      <c r="A38" s="88"/>
      <c r="B38" s="87"/>
      <c r="C38" s="87"/>
      <c r="D38" s="87"/>
      <c r="E38" s="87"/>
      <c r="F38" s="87"/>
    </row>
    <row r="39" spans="1:6" ht="12.75">
      <c r="A39" s="88"/>
      <c r="B39" s="87"/>
      <c r="C39" s="87"/>
      <c r="D39" s="87"/>
      <c r="E39" s="87"/>
      <c r="F39" s="87"/>
    </row>
    <row r="40" spans="1:6" ht="12.75">
      <c r="A40" s="88"/>
      <c r="B40" s="87"/>
      <c r="C40" s="87"/>
      <c r="D40" s="87"/>
      <c r="E40" s="87"/>
      <c r="F40" s="87"/>
    </row>
    <row r="41" spans="1:6" ht="12.75">
      <c r="A41" s="88"/>
      <c r="B41" s="87"/>
      <c r="C41" s="87"/>
      <c r="D41" s="87"/>
      <c r="E41" s="87"/>
      <c r="F41" s="87"/>
    </row>
    <row r="42" spans="2:6" ht="12.75">
      <c r="B42" s="87"/>
      <c r="C42" s="87"/>
      <c r="D42" s="87"/>
      <c r="E42" s="87"/>
      <c r="F42" s="87"/>
    </row>
    <row r="43" spans="1:6" ht="12.75">
      <c r="A43" s="88"/>
      <c r="B43" s="87"/>
      <c r="C43" s="87"/>
      <c r="D43" s="87"/>
      <c r="E43" s="87"/>
      <c r="F43" s="87"/>
    </row>
    <row r="44" spans="2:8" ht="12.75">
      <c r="B44" s="87"/>
      <c r="C44" s="87"/>
      <c r="D44" s="87"/>
      <c r="E44" s="87"/>
      <c r="F44" s="87"/>
      <c r="H44" s="48"/>
    </row>
    <row r="45" spans="2:8" ht="12.75">
      <c r="B45" s="87"/>
      <c r="C45" s="87"/>
      <c r="D45" s="87"/>
      <c r="E45" s="87"/>
      <c r="F45" s="87"/>
      <c r="H45" s="48"/>
    </row>
    <row r="46" spans="2:8" ht="12.75">
      <c r="B46" s="87"/>
      <c r="C46" s="87"/>
      <c r="D46" s="87"/>
      <c r="E46" s="87"/>
      <c r="F46" s="87"/>
      <c r="H46" s="48"/>
    </row>
    <row r="47" spans="2:6" ht="12.75">
      <c r="B47" s="87"/>
      <c r="C47" s="87"/>
      <c r="D47" s="87"/>
      <c r="E47" s="87"/>
      <c r="F47" s="87"/>
    </row>
    <row r="48" spans="2:6" ht="12.75">
      <c r="B48" s="87"/>
      <c r="C48" s="87"/>
      <c r="D48" s="87"/>
      <c r="E48" s="87"/>
      <c r="F48" s="87"/>
    </row>
    <row r="49" spans="1:6" ht="12.75">
      <c r="A49" s="88"/>
      <c r="B49" s="87"/>
      <c r="C49" s="87"/>
      <c r="D49" s="87"/>
      <c r="E49" s="87"/>
      <c r="F49" s="87"/>
    </row>
    <row r="50" spans="1:6" ht="12.75">
      <c r="A50" s="88"/>
      <c r="B50" s="87"/>
      <c r="C50" s="87"/>
      <c r="D50" s="87"/>
      <c r="E50" s="87"/>
      <c r="F50" s="87"/>
    </row>
    <row r="51" spans="1:6" ht="12.75">
      <c r="A51" s="88"/>
      <c r="B51" s="87"/>
      <c r="C51" s="87"/>
      <c r="D51" s="87"/>
      <c r="E51" s="87"/>
      <c r="F51" s="87"/>
    </row>
    <row r="52" spans="2:6" ht="12.75">
      <c r="B52" s="87"/>
      <c r="C52" s="87"/>
      <c r="D52" s="87"/>
      <c r="E52" s="87"/>
      <c r="F52" s="87"/>
    </row>
    <row r="53" spans="2:6" ht="12.75">
      <c r="B53" s="87"/>
      <c r="C53" s="87"/>
      <c r="D53" s="87"/>
      <c r="E53" s="87"/>
      <c r="F53" s="87"/>
    </row>
    <row r="54" spans="2:6" ht="12.75">
      <c r="B54" s="87"/>
      <c r="C54" s="87"/>
      <c r="D54" s="87"/>
      <c r="E54" s="87"/>
      <c r="F54" s="87"/>
    </row>
    <row r="55" spans="2:6" ht="12.75">
      <c r="B55" s="87"/>
      <c r="C55" s="87"/>
      <c r="D55" s="87"/>
      <c r="E55" s="87"/>
      <c r="F55" s="87"/>
    </row>
    <row r="56" spans="2:6" ht="12.75">
      <c r="B56" s="87"/>
      <c r="C56" s="87"/>
      <c r="D56" s="87"/>
      <c r="E56" s="87"/>
      <c r="F56" s="87"/>
    </row>
    <row r="57" spans="2:6" ht="12.75">
      <c r="B57" s="87"/>
      <c r="C57" s="87"/>
      <c r="D57" s="87"/>
      <c r="E57" s="87"/>
      <c r="F57" s="87"/>
    </row>
    <row r="58" spans="2:6" ht="12.75">
      <c r="B58" s="87"/>
      <c r="C58" s="87"/>
      <c r="D58" s="87"/>
      <c r="E58" s="87"/>
      <c r="F58" s="87"/>
    </row>
    <row r="59" spans="2:6" ht="12.75">
      <c r="B59" s="87"/>
      <c r="C59" s="87"/>
      <c r="D59" s="87"/>
      <c r="E59" s="87"/>
      <c r="F59" s="87"/>
    </row>
    <row r="60" spans="2:6" ht="12.75">
      <c r="B60" s="87"/>
      <c r="C60" s="87"/>
      <c r="D60" s="87"/>
      <c r="E60" s="87"/>
      <c r="F60" s="87"/>
    </row>
    <row r="61" spans="2:6" ht="12.75">
      <c r="B61" s="87"/>
      <c r="C61" s="87"/>
      <c r="D61" s="87"/>
      <c r="E61" s="87"/>
      <c r="F61" s="87"/>
    </row>
    <row r="62" spans="1:6" ht="12.75">
      <c r="A62" s="88"/>
      <c r="B62" s="87"/>
      <c r="C62" s="87"/>
      <c r="D62" s="87"/>
      <c r="E62" s="87"/>
      <c r="F62" s="87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2"/>
  <sheetViews>
    <sheetView workbookViewId="0" topLeftCell="A13">
      <selection activeCell="A1" sqref="A1"/>
    </sheetView>
  </sheetViews>
  <sheetFormatPr defaultColWidth="11.421875" defaultRowHeight="12.75"/>
  <cols>
    <col min="1" max="1" width="22.00390625" style="85" customWidth="1"/>
    <col min="2" max="4" width="15.28125" style="89" customWidth="1"/>
    <col min="5" max="5" width="15.28125" style="95" customWidth="1"/>
    <col min="6" max="6" width="15.8515625" style="89" customWidth="1"/>
    <col min="7" max="7" width="11.421875" style="69" customWidth="1"/>
    <col min="8" max="8" width="25.7109375" style="93" customWidth="1"/>
    <col min="9" max="9" width="14.8515625" style="74" customWidth="1"/>
    <col min="10" max="10" width="16.7109375" style="74" customWidth="1"/>
    <col min="11" max="11" width="18.7109375" style="74" customWidth="1"/>
    <col min="12" max="12" width="13.7109375" style="74" customWidth="1"/>
    <col min="13" max="13" width="13.7109375" style="74" hidden="1" customWidth="1"/>
    <col min="14" max="14" width="13.421875" style="74" customWidth="1"/>
    <col min="15" max="61" width="11.421875" style="54" customWidth="1"/>
  </cols>
  <sheetData>
    <row r="1" spans="1:61" s="73" customFormat="1" ht="36" customHeight="1">
      <c r="A1" s="383" t="s">
        <v>41</v>
      </c>
      <c r="B1" s="383"/>
      <c r="C1" s="383"/>
      <c r="D1" s="383"/>
      <c r="E1" s="383"/>
      <c r="F1" s="383"/>
      <c r="G1" s="70"/>
      <c r="H1" s="90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</row>
    <row r="2" spans="1:13" ht="15" customHeight="1">
      <c r="A2" s="165" t="s">
        <v>4</v>
      </c>
      <c r="B2" s="166" t="s">
        <v>47</v>
      </c>
      <c r="C2" s="166" t="s">
        <v>48</v>
      </c>
      <c r="D2" s="166" t="s">
        <v>49</v>
      </c>
      <c r="E2" s="166" t="s">
        <v>47</v>
      </c>
      <c r="F2" s="167" t="s">
        <v>49</v>
      </c>
      <c r="H2" s="75"/>
      <c r="I2" s="44"/>
      <c r="J2" s="44"/>
      <c r="K2" s="44"/>
      <c r="L2" s="44"/>
      <c r="M2" s="44"/>
    </row>
    <row r="3" spans="1:13" ht="15">
      <c r="A3" s="168" t="s">
        <v>3</v>
      </c>
      <c r="B3" s="102" t="s">
        <v>47</v>
      </c>
      <c r="C3" s="102" t="s">
        <v>50</v>
      </c>
      <c r="D3" s="109" t="s">
        <v>51</v>
      </c>
      <c r="E3" s="102" t="s">
        <v>47</v>
      </c>
      <c r="F3" s="169" t="s">
        <v>52</v>
      </c>
      <c r="H3" s="75"/>
      <c r="I3" s="44"/>
      <c r="J3" s="44"/>
      <c r="K3" s="44"/>
      <c r="L3" s="44"/>
      <c r="M3" s="44"/>
    </row>
    <row r="4" spans="1:13" ht="12.75">
      <c r="A4" s="172">
        <v>0</v>
      </c>
      <c r="B4" s="110">
        <v>2011</v>
      </c>
      <c r="C4" s="110">
        <v>2011</v>
      </c>
      <c r="D4" s="135">
        <v>0</v>
      </c>
      <c r="E4" s="110">
        <v>2012</v>
      </c>
      <c r="F4" s="181">
        <v>0</v>
      </c>
      <c r="H4" s="75"/>
      <c r="I4" s="44"/>
      <c r="J4" s="44"/>
      <c r="K4" s="44"/>
      <c r="L4" s="44"/>
      <c r="M4" s="44"/>
    </row>
    <row r="5" spans="1:61" s="80" customFormat="1" ht="28.5" customHeight="1">
      <c r="A5" s="182" t="s">
        <v>43</v>
      </c>
      <c r="B5" s="136">
        <v>0</v>
      </c>
      <c r="C5" s="137">
        <v>0</v>
      </c>
      <c r="D5" s="134">
        <v>0</v>
      </c>
      <c r="E5" s="79" t="s">
        <v>53</v>
      </c>
      <c r="F5" s="183">
        <v>0</v>
      </c>
      <c r="G5" s="55"/>
      <c r="H5" s="81"/>
      <c r="I5" s="44"/>
      <c r="J5" s="76"/>
      <c r="K5" s="76"/>
      <c r="L5" s="76"/>
      <c r="M5" s="77"/>
      <c r="N5" s="78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80" customFormat="1" ht="24" customHeight="1">
      <c r="A6" s="184" t="s">
        <v>0</v>
      </c>
      <c r="B6" s="142">
        <v>74072.37600000016</v>
      </c>
      <c r="C6" s="142">
        <v>-1738809.6100699974</v>
      </c>
      <c r="D6" s="143">
        <v>-1812881.9860699975</v>
      </c>
      <c r="E6" s="144">
        <v>-435934.92500000075</v>
      </c>
      <c r="F6" s="185">
        <v>1302874.6850699966</v>
      </c>
      <c r="G6" s="55"/>
      <c r="H6" s="81"/>
      <c r="I6" s="83"/>
      <c r="J6" s="83"/>
      <c r="K6" s="83"/>
      <c r="L6" s="65"/>
      <c r="M6" s="77"/>
      <c r="N6" s="78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s="80" customFormat="1" ht="24" customHeight="1">
      <c r="A7" s="186" t="s">
        <v>5</v>
      </c>
      <c r="B7" s="99">
        <v>20164.7821299996</v>
      </c>
      <c r="C7" s="99">
        <v>12658.97575999843</v>
      </c>
      <c r="D7" s="99">
        <v>-7505.80637000117</v>
      </c>
      <c r="E7" s="103">
        <v>31521.206989999977</v>
      </c>
      <c r="F7" s="146">
        <v>18862.231230001547</v>
      </c>
      <c r="G7" s="55"/>
      <c r="H7" s="81"/>
      <c r="I7" s="83"/>
      <c r="J7" s="83"/>
      <c r="K7" s="83"/>
      <c r="L7" s="62"/>
      <c r="M7" s="77"/>
      <c r="N7" s="78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80" customFormat="1" ht="24" customHeight="1">
      <c r="A8" s="186" t="s">
        <v>6</v>
      </c>
      <c r="B8" s="99">
        <v>-19085.892500000366</v>
      </c>
      <c r="C8" s="99">
        <v>24465.01428000012</v>
      </c>
      <c r="D8" s="99">
        <v>43550.906780000485</v>
      </c>
      <c r="E8" s="147">
        <v>-24625.793040000455</v>
      </c>
      <c r="F8" s="148">
        <v>-49090.807320000575</v>
      </c>
      <c r="G8" s="55"/>
      <c r="H8" s="81"/>
      <c r="I8" s="83"/>
      <c r="J8" s="83"/>
      <c r="K8" s="83"/>
      <c r="L8" s="65"/>
      <c r="M8" s="77"/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</row>
    <row r="9" spans="1:61" s="80" customFormat="1" ht="24" customHeight="1">
      <c r="A9" s="186" t="s">
        <v>7</v>
      </c>
      <c r="B9" s="99">
        <v>-16063</v>
      </c>
      <c r="C9" s="99">
        <v>2536</v>
      </c>
      <c r="D9" s="99">
        <v>18599</v>
      </c>
      <c r="E9" s="147">
        <v>-12311.5</v>
      </c>
      <c r="F9" s="146">
        <v>-14847.5</v>
      </c>
      <c r="G9" s="55"/>
      <c r="H9" s="81"/>
      <c r="I9" s="83"/>
      <c r="J9" s="83"/>
      <c r="K9" s="83"/>
      <c r="L9" s="65"/>
      <c r="M9" s="77"/>
      <c r="N9" s="78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s="80" customFormat="1" ht="24" customHeight="1">
      <c r="A10" s="186" t="s">
        <v>8</v>
      </c>
      <c r="B10" s="99">
        <v>-118019.1</v>
      </c>
      <c r="C10" s="99">
        <v>-40540.00000000013</v>
      </c>
      <c r="D10" s="99">
        <v>77479.09999999987</v>
      </c>
      <c r="E10" s="104">
        <v>-94885.29999999977</v>
      </c>
      <c r="F10" s="148">
        <v>-54345.29999999964</v>
      </c>
      <c r="G10" s="55"/>
      <c r="H10" s="81"/>
      <c r="I10" s="83"/>
      <c r="J10" s="83"/>
      <c r="K10" s="83"/>
      <c r="L10" s="65"/>
      <c r="M10" s="77"/>
      <c r="N10" s="78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s="80" customFormat="1" ht="24" customHeight="1">
      <c r="A11" s="186" t="s">
        <v>9</v>
      </c>
      <c r="B11" s="99">
        <v>-17345</v>
      </c>
      <c r="C11" s="99">
        <v>-12043</v>
      </c>
      <c r="D11" s="99">
        <v>5302</v>
      </c>
      <c r="E11" s="104">
        <v>-14292</v>
      </c>
      <c r="F11" s="146">
        <v>-2249</v>
      </c>
      <c r="G11" s="55"/>
      <c r="H11" s="81"/>
      <c r="I11" s="83"/>
      <c r="J11" s="83"/>
      <c r="K11" s="83"/>
      <c r="L11" s="65"/>
      <c r="M11" s="77"/>
      <c r="N11" s="78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80" customFormat="1" ht="24" customHeight="1">
      <c r="A12" s="186" t="s">
        <v>10</v>
      </c>
      <c r="B12" s="149">
        <v>-11707.7</v>
      </c>
      <c r="C12" s="149">
        <v>-20268.1</v>
      </c>
      <c r="D12" s="99">
        <v>-8560.4</v>
      </c>
      <c r="E12" s="147">
        <v>-14384</v>
      </c>
      <c r="F12" s="148">
        <v>5884.1</v>
      </c>
      <c r="G12" s="55"/>
      <c r="H12" s="81"/>
      <c r="I12" s="83"/>
      <c r="J12" s="83"/>
      <c r="K12" s="83"/>
      <c r="L12" s="65"/>
      <c r="M12" s="77"/>
      <c r="N12" s="78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s="80" customFormat="1" ht="24" customHeight="1">
      <c r="A13" s="186" t="s">
        <v>11</v>
      </c>
      <c r="B13" s="99">
        <v>-3390.9000000000233</v>
      </c>
      <c r="C13" s="99">
        <v>2985.1</v>
      </c>
      <c r="D13" s="99">
        <v>6376.000000000024</v>
      </c>
      <c r="E13" s="147">
        <v>-4039.6</v>
      </c>
      <c r="F13" s="146">
        <v>-7024.7</v>
      </c>
      <c r="G13" s="55"/>
      <c r="H13" s="81"/>
      <c r="I13" s="83"/>
      <c r="J13" s="83"/>
      <c r="K13" s="83"/>
      <c r="L13" s="65"/>
      <c r="M13" s="77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s="80" customFormat="1" ht="24" customHeight="1">
      <c r="A14" s="186" t="s">
        <v>12</v>
      </c>
      <c r="B14" s="99">
        <v>-91104.91800000006</v>
      </c>
      <c r="C14" s="99">
        <v>45547.5</v>
      </c>
      <c r="D14" s="99">
        <v>136652.41800000006</v>
      </c>
      <c r="E14" s="147">
        <v>-13929.06160000006</v>
      </c>
      <c r="F14" s="148">
        <v>-59476.56160000006</v>
      </c>
      <c r="G14" s="55"/>
      <c r="H14" s="81"/>
      <c r="I14" s="83"/>
      <c r="J14" s="83"/>
      <c r="K14" s="83"/>
      <c r="L14" s="65"/>
      <c r="M14" s="77"/>
      <c r="N14" s="78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s="80" customFormat="1" ht="24" customHeight="1">
      <c r="A15" s="186" t="s">
        <v>13</v>
      </c>
      <c r="B15" s="149">
        <v>-41741.599999999366</v>
      </c>
      <c r="C15" s="149">
        <v>65773.65999999954</v>
      </c>
      <c r="D15" s="99">
        <v>107515.2599999989</v>
      </c>
      <c r="E15" s="147">
        <v>-25710.599999999933</v>
      </c>
      <c r="F15" s="146">
        <v>-91484.25999999947</v>
      </c>
      <c r="G15" s="55"/>
      <c r="H15" s="81"/>
      <c r="I15" s="83"/>
      <c r="J15" s="83"/>
      <c r="K15" s="83"/>
      <c r="L15" s="65"/>
      <c r="M15" s="77"/>
      <c r="N15" s="7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s="80" customFormat="1" ht="24" customHeight="1">
      <c r="A16" s="186" t="s">
        <v>14</v>
      </c>
      <c r="B16" s="99">
        <v>-45745.10000000009</v>
      </c>
      <c r="C16" s="99">
        <v>-18980.969999999594</v>
      </c>
      <c r="D16" s="99">
        <v>26764.1300000005</v>
      </c>
      <c r="E16" s="150">
        <v>-179653.77</v>
      </c>
      <c r="F16" s="148">
        <v>-160672.8</v>
      </c>
      <c r="G16" s="55"/>
      <c r="H16" s="81"/>
      <c r="I16" s="83"/>
      <c r="J16" s="83"/>
      <c r="K16" s="83"/>
      <c r="L16" s="62"/>
      <c r="M16" s="77"/>
      <c r="N16" s="78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s="80" customFormat="1" ht="24" customHeight="1">
      <c r="A17" s="186" t="s">
        <v>17</v>
      </c>
      <c r="B17" s="99">
        <v>-85475.37499999991</v>
      </c>
      <c r="C17" s="99">
        <v>63198.21999999951</v>
      </c>
      <c r="D17" s="99">
        <v>148673.59499999942</v>
      </c>
      <c r="E17" s="103">
        <v>-102240.45000000056</v>
      </c>
      <c r="F17" s="146">
        <v>-165438.67</v>
      </c>
      <c r="G17" s="55"/>
      <c r="H17" s="81"/>
      <c r="I17" s="83"/>
      <c r="J17" s="83"/>
      <c r="K17" s="83"/>
      <c r="L17" s="62"/>
      <c r="M17" s="77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s="80" customFormat="1" ht="24" customHeight="1">
      <c r="A18" s="186" t="s">
        <v>18</v>
      </c>
      <c r="B18" s="149">
        <v>-315744.10199999996</v>
      </c>
      <c r="C18" s="149">
        <v>-310395.6</v>
      </c>
      <c r="D18" s="99">
        <v>5348.501999999979</v>
      </c>
      <c r="E18" s="147">
        <v>-217184.41</v>
      </c>
      <c r="F18" s="148">
        <v>93211.19</v>
      </c>
      <c r="G18" s="55"/>
      <c r="H18" s="81"/>
      <c r="I18" s="83"/>
      <c r="J18" s="83"/>
      <c r="K18" s="83"/>
      <c r="L18" s="65"/>
      <c r="M18" s="77"/>
      <c r="N18" s="78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s="80" customFormat="1" ht="24" customHeight="1">
      <c r="A19" s="186" t="s">
        <v>20</v>
      </c>
      <c r="B19" s="99">
        <v>-24659.7</v>
      </c>
      <c r="C19" s="99">
        <v>-27783.385719999886</v>
      </c>
      <c r="D19" s="99">
        <v>-3123.685719999885</v>
      </c>
      <c r="E19" s="104">
        <v>-49216.99999999993</v>
      </c>
      <c r="F19" s="146">
        <v>-21433.61428000004</v>
      </c>
      <c r="G19" s="55"/>
      <c r="H19" s="81"/>
      <c r="I19" s="83"/>
      <c r="J19" s="83"/>
      <c r="K19" s="83"/>
      <c r="L19" s="65"/>
      <c r="M19" s="77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</row>
    <row r="20" spans="1:61" s="80" customFormat="1" ht="24" customHeight="1">
      <c r="A20" s="186" t="s">
        <v>21</v>
      </c>
      <c r="B20" s="99">
        <v>-30544.7</v>
      </c>
      <c r="C20" s="99">
        <v>-27456</v>
      </c>
      <c r="D20" s="99">
        <v>3088.7</v>
      </c>
      <c r="E20" s="104">
        <v>-25016</v>
      </c>
      <c r="F20" s="148">
        <v>2440</v>
      </c>
      <c r="G20" s="55"/>
      <c r="H20" s="81"/>
      <c r="I20" s="83"/>
      <c r="J20" s="83"/>
      <c r="K20" s="83"/>
      <c r="L20" s="65"/>
      <c r="M20" s="77"/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1:61" s="80" customFormat="1" ht="24" customHeight="1">
      <c r="A21" s="186" t="s">
        <v>22</v>
      </c>
      <c r="B21" s="99">
        <v>-11545</v>
      </c>
      <c r="C21" s="99">
        <v>-1557.6000000000058</v>
      </c>
      <c r="D21" s="99">
        <v>9987.399999999994</v>
      </c>
      <c r="E21" s="104">
        <v>-16653</v>
      </c>
      <c r="F21" s="146">
        <v>-15095.4</v>
      </c>
      <c r="G21" s="55"/>
      <c r="H21" s="81"/>
      <c r="I21" s="83"/>
      <c r="J21" s="83"/>
      <c r="K21" s="83"/>
      <c r="L21" s="65"/>
      <c r="M21" s="77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s="80" customFormat="1" ht="24" customHeight="1">
      <c r="A22" s="186" t="s">
        <v>23</v>
      </c>
      <c r="B22" s="99">
        <v>-170763.49999999852</v>
      </c>
      <c r="C22" s="99">
        <v>-120117.0486300005</v>
      </c>
      <c r="D22" s="99">
        <v>50646.451369998016</v>
      </c>
      <c r="E22" s="104">
        <v>-108451.1</v>
      </c>
      <c r="F22" s="148">
        <v>11665.948630000494</v>
      </c>
      <c r="G22" s="55"/>
      <c r="H22" s="81"/>
      <c r="I22" s="83"/>
      <c r="J22" s="83"/>
      <c r="K22" s="83"/>
      <c r="L22" s="65"/>
      <c r="M22" s="77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1:61" s="80" customFormat="1" ht="24" customHeight="1">
      <c r="A23" s="186" t="s">
        <v>24</v>
      </c>
      <c r="B23" s="99">
        <v>-40895</v>
      </c>
      <c r="C23" s="99">
        <v>95629</v>
      </c>
      <c r="D23" s="99">
        <v>136524</v>
      </c>
      <c r="E23" s="104">
        <v>-42070</v>
      </c>
      <c r="F23" s="146">
        <v>-137699</v>
      </c>
      <c r="G23" s="55"/>
      <c r="H23" s="81"/>
      <c r="I23" s="83"/>
      <c r="J23" s="83"/>
      <c r="K23" s="83"/>
      <c r="L23" s="65"/>
      <c r="M23" s="77"/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1:61" s="80" customFormat="1" ht="24" customHeight="1">
      <c r="A24" s="186" t="s">
        <v>25</v>
      </c>
      <c r="B24" s="99">
        <v>14225.265999999654</v>
      </c>
      <c r="C24" s="99">
        <v>29783.886290001043</v>
      </c>
      <c r="D24" s="99">
        <v>15558.620290001389</v>
      </c>
      <c r="E24" s="104">
        <v>17157.370000001043</v>
      </c>
      <c r="F24" s="148">
        <v>-12626.51629</v>
      </c>
      <c r="G24" s="55"/>
      <c r="H24" s="81"/>
      <c r="I24" s="83"/>
      <c r="J24" s="83"/>
      <c r="K24" s="83"/>
      <c r="L24" s="65"/>
      <c r="M24" s="77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</row>
    <row r="25" spans="1:61" s="80" customFormat="1" ht="24" customHeight="1">
      <c r="A25" s="186" t="s">
        <v>26</v>
      </c>
      <c r="B25" s="99">
        <v>-22127</v>
      </c>
      <c r="C25" s="99">
        <v>22295</v>
      </c>
      <c r="D25" s="99">
        <v>44422</v>
      </c>
      <c r="E25" s="147">
        <v>-83259.5</v>
      </c>
      <c r="F25" s="146">
        <v>-105554.5</v>
      </c>
      <c r="G25" s="55"/>
      <c r="H25" s="81"/>
      <c r="I25" s="83"/>
      <c r="J25" s="83"/>
      <c r="K25" s="83"/>
      <c r="L25" s="65"/>
      <c r="M25" s="77"/>
      <c r="N25" s="7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</row>
    <row r="26" spans="1:61" s="80" customFormat="1" ht="24" customHeight="1">
      <c r="A26" s="186" t="s">
        <v>27</v>
      </c>
      <c r="B26" s="99">
        <v>-172061.42399999988</v>
      </c>
      <c r="C26" s="99">
        <v>-38067.53487999944</v>
      </c>
      <c r="D26" s="99">
        <v>133993.88912000044</v>
      </c>
      <c r="E26" s="104">
        <v>-255106</v>
      </c>
      <c r="F26" s="148">
        <v>-217038.46512000056</v>
      </c>
      <c r="G26" s="55"/>
      <c r="H26" s="81"/>
      <c r="I26" s="83"/>
      <c r="J26" s="83"/>
      <c r="K26" s="83"/>
      <c r="L26" s="65"/>
      <c r="M26" s="77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s="80" customFormat="1" ht="24" customHeight="1">
      <c r="A27" s="186" t="s">
        <v>28</v>
      </c>
      <c r="B27" s="99">
        <v>-79035.39999999962</v>
      </c>
      <c r="C27" s="99">
        <v>298267.1076799972</v>
      </c>
      <c r="D27" s="99">
        <v>377302.50767999684</v>
      </c>
      <c r="E27" s="103">
        <v>-113800.20000000056</v>
      </c>
      <c r="F27" s="146">
        <v>-412067.30767999776</v>
      </c>
      <c r="G27" s="55"/>
      <c r="H27" s="81"/>
      <c r="I27" s="83"/>
      <c r="J27" s="83"/>
      <c r="K27" s="83"/>
      <c r="L27" s="62"/>
      <c r="M27" s="77"/>
      <c r="N27" s="78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s="80" customFormat="1" ht="24" customHeight="1">
      <c r="A28" s="186" t="s">
        <v>29</v>
      </c>
      <c r="B28" s="99">
        <v>3572.300000000163</v>
      </c>
      <c r="C28" s="99">
        <v>40676.40000000014</v>
      </c>
      <c r="D28" s="99">
        <v>37104.1</v>
      </c>
      <c r="E28" s="104">
        <v>1869.900000000518</v>
      </c>
      <c r="F28" s="148">
        <v>-38806.49999999962</v>
      </c>
      <c r="G28" s="55"/>
      <c r="H28" s="81"/>
      <c r="I28" s="83"/>
      <c r="J28" s="83"/>
      <c r="K28" s="83"/>
      <c r="L28" s="65"/>
      <c r="M28" s="77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s="80" customFormat="1" ht="24" customHeight="1">
      <c r="A29" s="186" t="s">
        <v>30</v>
      </c>
      <c r="B29" s="99">
        <v>-24405</v>
      </c>
      <c r="C29" s="99">
        <v>-50.19999999967695</v>
      </c>
      <c r="D29" s="99">
        <v>24354.800000000323</v>
      </c>
      <c r="E29" s="104">
        <v>-17647.199999999713</v>
      </c>
      <c r="F29" s="146">
        <v>-17597</v>
      </c>
      <c r="G29" s="55"/>
      <c r="H29" s="81"/>
      <c r="I29" s="83"/>
      <c r="J29" s="83"/>
      <c r="K29" s="83"/>
      <c r="L29" s="65"/>
      <c r="M29" s="77"/>
      <c r="N29" s="78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s="80" customFormat="1" ht="24" customHeight="1">
      <c r="A30" s="186" t="s">
        <v>31</v>
      </c>
      <c r="B30" s="99">
        <v>-468550.3899999984</v>
      </c>
      <c r="C30" s="99">
        <v>383134.59926955873</v>
      </c>
      <c r="D30" s="99">
        <v>851684.9892695572</v>
      </c>
      <c r="E30" s="103">
        <v>-641602.8129999989</v>
      </c>
      <c r="F30" s="148">
        <v>-1024737.4122695576</v>
      </c>
      <c r="G30" s="55"/>
      <c r="H30" s="81"/>
      <c r="I30" s="83"/>
      <c r="J30" s="83"/>
      <c r="K30" s="83"/>
      <c r="L30" s="62"/>
      <c r="M30" s="62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s="80" customFormat="1" ht="24" customHeight="1">
      <c r="A31" s="186" t="s">
        <v>1</v>
      </c>
      <c r="B31" s="99">
        <v>-6152</v>
      </c>
      <c r="C31" s="99">
        <v>-7025.839930000002</v>
      </c>
      <c r="D31" s="99">
        <v>-873.8399300000019</v>
      </c>
      <c r="E31" s="147">
        <v>-1913.8000000000466</v>
      </c>
      <c r="F31" s="146">
        <v>5112.039929999955</v>
      </c>
      <c r="G31" s="55"/>
      <c r="H31" s="81"/>
      <c r="I31" s="83"/>
      <c r="J31" s="83"/>
      <c r="K31" s="83"/>
      <c r="L31" s="65"/>
      <c r="M31" s="77"/>
      <c r="N31" s="78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  <row r="32" spans="1:14" s="79" customFormat="1" ht="26.25" customHeight="1">
      <c r="A32" s="187" t="s">
        <v>56</v>
      </c>
      <c r="B32" s="151">
        <v>-1704127.0773699963</v>
      </c>
      <c r="C32" s="151">
        <v>-1276144.4259504424</v>
      </c>
      <c r="D32" s="151">
        <v>427982.6514195539</v>
      </c>
      <c r="E32" s="188">
        <v>-2443379.545649999</v>
      </c>
      <c r="F32" s="152">
        <v>-1167235.1196995564</v>
      </c>
      <c r="G32" s="78"/>
      <c r="H32" s="81"/>
      <c r="I32" s="83"/>
      <c r="J32" s="83"/>
      <c r="K32" s="83"/>
      <c r="L32" s="65"/>
      <c r="M32" s="77"/>
      <c r="N32" s="78"/>
    </row>
    <row r="33" spans="1:14" s="79" customFormat="1" ht="20.25" customHeight="1">
      <c r="A33" s="189" t="s">
        <v>35</v>
      </c>
      <c r="B33" s="81"/>
      <c r="C33" s="81"/>
      <c r="D33" s="190" t="s">
        <v>36</v>
      </c>
      <c r="E33" s="82"/>
      <c r="F33" s="131"/>
      <c r="G33" s="78"/>
      <c r="H33" s="91"/>
      <c r="I33" s="76"/>
      <c r="J33" s="76"/>
      <c r="K33" s="76"/>
      <c r="L33" s="76"/>
      <c r="M33" s="77"/>
      <c r="N33" s="78"/>
    </row>
    <row r="34" spans="1:13" ht="15">
      <c r="A34" s="154" t="s">
        <v>57</v>
      </c>
      <c r="B34" s="86"/>
      <c r="C34" s="86"/>
      <c r="D34" s="86"/>
      <c r="E34" s="92"/>
      <c r="F34" s="86"/>
      <c r="I34" s="76"/>
      <c r="J34" s="76"/>
      <c r="K34" s="76"/>
      <c r="L34" s="76"/>
      <c r="M34" s="76"/>
    </row>
    <row r="35" spans="1:13" ht="12.75">
      <c r="A35" s="127"/>
      <c r="B35" s="87"/>
      <c r="C35" s="87"/>
      <c r="D35" s="87"/>
      <c r="E35" s="63"/>
      <c r="F35" s="87"/>
      <c r="I35" s="48"/>
      <c r="J35" s="48"/>
      <c r="K35" s="48"/>
      <c r="L35" s="48"/>
      <c r="M35" s="48"/>
    </row>
    <row r="36" spans="1:8" ht="12.75">
      <c r="A36" s="128"/>
      <c r="B36" s="87"/>
      <c r="C36" s="87"/>
      <c r="D36" s="87"/>
      <c r="E36" s="63"/>
      <c r="F36" s="87"/>
      <c r="H36" s="94"/>
    </row>
    <row r="37" spans="2:6" ht="12.75">
      <c r="B37" s="87"/>
      <c r="C37" s="87"/>
      <c r="D37" s="87"/>
      <c r="E37" s="63"/>
      <c r="F37" s="87"/>
    </row>
    <row r="38" spans="2:6" ht="12.75">
      <c r="B38" s="87"/>
      <c r="C38" s="87"/>
      <c r="D38" s="87"/>
      <c r="E38" s="63"/>
      <c r="F38" s="87"/>
    </row>
    <row r="39" spans="2:6" ht="12.75">
      <c r="B39" s="87"/>
      <c r="C39" s="87"/>
      <c r="D39" s="87"/>
      <c r="E39" s="63"/>
      <c r="F39" s="87"/>
    </row>
    <row r="40" spans="1:6" ht="12.75">
      <c r="A40" s="88"/>
      <c r="B40" s="87"/>
      <c r="C40" s="87"/>
      <c r="D40" s="87"/>
      <c r="E40" s="63"/>
      <c r="F40" s="87"/>
    </row>
    <row r="41" spans="1:6" ht="12.75">
      <c r="A41" s="88"/>
      <c r="B41" s="87"/>
      <c r="C41" s="87"/>
      <c r="D41" s="87"/>
      <c r="E41" s="63"/>
      <c r="F41" s="87"/>
    </row>
    <row r="42" spans="2:6" ht="12.75">
      <c r="B42" s="87"/>
      <c r="C42" s="87"/>
      <c r="D42" s="87"/>
      <c r="E42" s="63"/>
      <c r="F42" s="87"/>
    </row>
    <row r="43" spans="1:6" ht="12.75">
      <c r="A43" s="88"/>
      <c r="B43" s="87"/>
      <c r="C43" s="87"/>
      <c r="D43" s="87"/>
      <c r="E43" s="63"/>
      <c r="F43" s="87"/>
    </row>
    <row r="44" spans="2:8" ht="12.75">
      <c r="B44" s="87"/>
      <c r="C44" s="87"/>
      <c r="D44" s="87"/>
      <c r="E44" s="63"/>
      <c r="F44" s="87"/>
      <c r="H44" s="94"/>
    </row>
    <row r="45" spans="2:8" ht="12.75">
      <c r="B45" s="87"/>
      <c r="C45" s="87"/>
      <c r="D45" s="87"/>
      <c r="E45" s="63"/>
      <c r="F45" s="87"/>
      <c r="H45" s="94"/>
    </row>
    <row r="46" spans="2:8" ht="12.75">
      <c r="B46" s="87"/>
      <c r="C46" s="87"/>
      <c r="D46" s="87"/>
      <c r="E46" s="63"/>
      <c r="F46" s="87"/>
      <c r="H46" s="94"/>
    </row>
    <row r="47" spans="2:6" ht="12.75">
      <c r="B47" s="87"/>
      <c r="C47" s="87"/>
      <c r="D47" s="87"/>
      <c r="E47" s="63"/>
      <c r="F47" s="87"/>
    </row>
    <row r="48" spans="2:6" ht="12.75">
      <c r="B48" s="87"/>
      <c r="C48" s="87"/>
      <c r="D48" s="87"/>
      <c r="E48" s="63"/>
      <c r="F48" s="87"/>
    </row>
    <row r="49" spans="1:6" ht="12.75">
      <c r="A49" s="88"/>
      <c r="B49" s="87"/>
      <c r="C49" s="87"/>
      <c r="D49" s="87"/>
      <c r="E49" s="63"/>
      <c r="F49" s="87"/>
    </row>
    <row r="50" spans="1:6" ht="12.75">
      <c r="A50" s="88"/>
      <c r="B50" s="87"/>
      <c r="C50" s="87"/>
      <c r="D50" s="87"/>
      <c r="E50" s="63"/>
      <c r="F50" s="87"/>
    </row>
    <row r="51" spans="1:6" ht="12.75">
      <c r="A51" s="88"/>
      <c r="B51" s="87"/>
      <c r="C51" s="87"/>
      <c r="D51" s="87"/>
      <c r="E51" s="63"/>
      <c r="F51" s="87"/>
    </row>
    <row r="52" spans="2:6" ht="12.75">
      <c r="B52" s="87"/>
      <c r="C52" s="87"/>
      <c r="D52" s="87"/>
      <c r="E52" s="63"/>
      <c r="F52" s="87"/>
    </row>
    <row r="53" spans="2:6" ht="12.75">
      <c r="B53" s="87"/>
      <c r="C53" s="87"/>
      <c r="D53" s="87"/>
      <c r="E53" s="63"/>
      <c r="F53" s="87"/>
    </row>
    <row r="54" spans="2:6" ht="12.75">
      <c r="B54" s="87"/>
      <c r="C54" s="87"/>
      <c r="D54" s="87"/>
      <c r="E54" s="63"/>
      <c r="F54" s="87"/>
    </row>
    <row r="55" spans="2:6" ht="12.75">
      <c r="B55" s="87"/>
      <c r="C55" s="87"/>
      <c r="D55" s="87"/>
      <c r="E55" s="63"/>
      <c r="F55" s="87"/>
    </row>
    <row r="56" spans="2:6" ht="12.75">
      <c r="B56" s="87"/>
      <c r="C56" s="87"/>
      <c r="D56" s="87"/>
      <c r="E56" s="63"/>
      <c r="F56" s="87"/>
    </row>
    <row r="57" spans="2:6" ht="12.75">
      <c r="B57" s="87"/>
      <c r="C57" s="87"/>
      <c r="D57" s="87"/>
      <c r="E57" s="63"/>
      <c r="F57" s="87"/>
    </row>
    <row r="58" spans="2:6" ht="12.75">
      <c r="B58" s="87"/>
      <c r="C58" s="87"/>
      <c r="D58" s="87"/>
      <c r="E58" s="63"/>
      <c r="F58" s="87"/>
    </row>
    <row r="59" spans="2:6" ht="12.75">
      <c r="B59" s="87"/>
      <c r="C59" s="87"/>
      <c r="D59" s="87"/>
      <c r="E59" s="63"/>
      <c r="F59" s="87"/>
    </row>
    <row r="60" spans="2:6" ht="12.75">
      <c r="B60" s="87"/>
      <c r="C60" s="87"/>
      <c r="D60" s="87"/>
      <c r="E60" s="63"/>
      <c r="F60" s="87"/>
    </row>
    <row r="61" spans="2:6" ht="12.75">
      <c r="B61" s="87"/>
      <c r="C61" s="87"/>
      <c r="D61" s="87"/>
      <c r="E61" s="63"/>
      <c r="F61" s="87"/>
    </row>
    <row r="62" spans="1:6" ht="12.75">
      <c r="A62" s="88"/>
      <c r="B62" s="87"/>
      <c r="C62" s="87"/>
      <c r="D62" s="87"/>
      <c r="E62" s="63"/>
      <c r="F62" s="87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6"/>
  <sheetViews>
    <sheetView workbookViewId="0" topLeftCell="A16">
      <selection activeCell="A1" sqref="A1"/>
    </sheetView>
  </sheetViews>
  <sheetFormatPr defaultColWidth="11.421875" defaultRowHeight="12.75"/>
  <cols>
    <col min="1" max="1" width="22.57421875" style="85" customWidth="1"/>
    <col min="2" max="3" width="15.28125" style="89" customWidth="1"/>
    <col min="4" max="4" width="15.421875" style="89" customWidth="1"/>
    <col min="5" max="5" width="15.28125" style="89" customWidth="1"/>
    <col min="6" max="6" width="15.28125" style="97" customWidth="1"/>
    <col min="7" max="7" width="11.421875" style="69" customWidth="1"/>
    <col min="8" max="8" width="25.7109375" style="74" customWidth="1"/>
    <col min="9" max="9" width="14.8515625" style="74" customWidth="1"/>
    <col min="10" max="10" width="16.7109375" style="74" customWidth="1"/>
    <col min="11" max="11" width="18.7109375" style="74" customWidth="1"/>
    <col min="12" max="12" width="13.7109375" style="74" customWidth="1"/>
    <col min="13" max="13" width="13.7109375" style="74" hidden="1" customWidth="1"/>
    <col min="14" max="14" width="13.421875" style="74" customWidth="1"/>
    <col min="15" max="61" width="11.421875" style="54" customWidth="1"/>
  </cols>
  <sheetData>
    <row r="1" spans="1:61" s="73" customFormat="1" ht="37.5" customHeight="1">
      <c r="A1" s="383" t="s">
        <v>42</v>
      </c>
      <c r="B1" s="384"/>
      <c r="C1" s="384"/>
      <c r="D1" s="384"/>
      <c r="E1" s="384"/>
      <c r="F1" s="384"/>
      <c r="G1" s="70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</row>
    <row r="2" spans="1:13" ht="15" customHeight="1">
      <c r="A2" s="165" t="s">
        <v>4</v>
      </c>
      <c r="B2" s="166" t="s">
        <v>47</v>
      </c>
      <c r="C2" s="166" t="s">
        <v>48</v>
      </c>
      <c r="D2" s="166" t="s">
        <v>49</v>
      </c>
      <c r="E2" s="166" t="s">
        <v>47</v>
      </c>
      <c r="F2" s="167" t="s">
        <v>49</v>
      </c>
      <c r="H2" s="44"/>
      <c r="I2" s="44"/>
      <c r="J2" s="44"/>
      <c r="K2" s="44"/>
      <c r="L2" s="44"/>
      <c r="M2" s="44"/>
    </row>
    <row r="3" spans="1:13" ht="15">
      <c r="A3" s="168" t="s">
        <v>3</v>
      </c>
      <c r="B3" s="102" t="s">
        <v>47</v>
      </c>
      <c r="C3" s="102" t="s">
        <v>50</v>
      </c>
      <c r="D3" s="109" t="s">
        <v>51</v>
      </c>
      <c r="E3" s="102" t="s">
        <v>47</v>
      </c>
      <c r="F3" s="169" t="s">
        <v>52</v>
      </c>
      <c r="H3" s="44"/>
      <c r="I3" s="44"/>
      <c r="J3" s="44"/>
      <c r="K3" s="44"/>
      <c r="L3" s="44"/>
      <c r="M3" s="44"/>
    </row>
    <row r="4" spans="1:13" ht="12.75">
      <c r="A4" s="172">
        <v>0</v>
      </c>
      <c r="B4" s="110">
        <v>2011</v>
      </c>
      <c r="C4" s="110">
        <v>2011</v>
      </c>
      <c r="D4" s="110">
        <v>0</v>
      </c>
      <c r="E4" s="110">
        <v>2012</v>
      </c>
      <c r="F4" s="170">
        <v>0</v>
      </c>
      <c r="H4" s="44"/>
      <c r="I4" s="44"/>
      <c r="J4" s="44"/>
      <c r="K4" s="44"/>
      <c r="L4" s="44"/>
      <c r="M4" s="44"/>
    </row>
    <row r="5" spans="1:61" s="80" customFormat="1" ht="27" customHeight="1">
      <c r="A5" s="171" t="s">
        <v>43</v>
      </c>
      <c r="B5" s="136">
        <v>0</v>
      </c>
      <c r="C5" s="137">
        <v>0</v>
      </c>
      <c r="D5" s="134">
        <v>0</v>
      </c>
      <c r="E5" s="112" t="s">
        <v>53</v>
      </c>
      <c r="F5" s="173">
        <v>0</v>
      </c>
      <c r="G5" s="55"/>
      <c r="H5" s="76"/>
      <c r="I5" s="44"/>
      <c r="J5" s="76"/>
      <c r="K5" s="76"/>
      <c r="L5" s="76"/>
      <c r="M5" s="77"/>
      <c r="N5" s="78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80" customFormat="1" ht="24" customHeight="1">
      <c r="A6" s="108" t="s">
        <v>0</v>
      </c>
      <c r="B6" s="155">
        <v>1.0969533717277489</v>
      </c>
      <c r="C6" s="155" t="s">
        <v>54</v>
      </c>
      <c r="D6" s="105" t="s">
        <v>55</v>
      </c>
      <c r="E6" s="155">
        <v>0.5397515290237361</v>
      </c>
      <c r="F6" s="156" t="s">
        <v>32</v>
      </c>
      <c r="G6" s="55"/>
      <c r="H6" s="76"/>
      <c r="I6" s="83"/>
      <c r="J6" s="83"/>
      <c r="K6" s="83"/>
      <c r="L6" s="65"/>
      <c r="M6" s="77"/>
      <c r="N6" s="78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s="80" customFormat="1" ht="24" customHeight="1">
      <c r="A7" s="108" t="s">
        <v>5</v>
      </c>
      <c r="B7" s="106">
        <v>1.0306068310130494</v>
      </c>
      <c r="C7" s="106">
        <v>1.0217507302082107</v>
      </c>
      <c r="D7" s="106">
        <v>-0.008856100804838674</v>
      </c>
      <c r="E7" s="107">
        <v>1.0531924744849144</v>
      </c>
      <c r="F7" s="157">
        <v>0.031441744276703654</v>
      </c>
      <c r="G7" s="55"/>
      <c r="H7" s="76"/>
      <c r="I7" s="83"/>
      <c r="J7" s="83"/>
      <c r="K7" s="83"/>
      <c r="L7" s="62"/>
      <c r="M7" s="77"/>
      <c r="N7" s="78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80" customFormat="1" ht="24" customHeight="1">
      <c r="A8" s="108" t="s">
        <v>6</v>
      </c>
      <c r="B8" s="106">
        <v>0.8916836200524172</v>
      </c>
      <c r="C8" s="106">
        <v>1.1356439970823085</v>
      </c>
      <c r="D8" s="106">
        <v>0.24396037702989126</v>
      </c>
      <c r="E8" s="158">
        <v>0.8311752359014407</v>
      </c>
      <c r="F8" s="156">
        <v>-0.30446876118086774</v>
      </c>
      <c r="G8" s="55"/>
      <c r="H8" s="76"/>
      <c r="I8" s="83"/>
      <c r="J8" s="83"/>
      <c r="K8" s="83"/>
      <c r="L8" s="65"/>
      <c r="M8" s="77"/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</row>
    <row r="9" spans="1:61" s="80" customFormat="1" ht="24" customHeight="1">
      <c r="A9" s="108" t="s">
        <v>7</v>
      </c>
      <c r="B9" s="106">
        <v>0.555004571016982</v>
      </c>
      <c r="C9" s="106">
        <v>1.10214274206541</v>
      </c>
      <c r="D9" s="106">
        <v>0.547138171048428</v>
      </c>
      <c r="E9" s="158">
        <v>0.5328324510975772</v>
      </c>
      <c r="F9" s="157">
        <v>-0.5693102909678328</v>
      </c>
      <c r="G9" s="55"/>
      <c r="H9" s="76"/>
      <c r="I9" s="83"/>
      <c r="J9" s="83"/>
      <c r="K9" s="83"/>
      <c r="L9" s="65"/>
      <c r="M9" s="77"/>
      <c r="N9" s="78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s="80" customFormat="1" ht="24" customHeight="1">
      <c r="A10" s="108" t="s">
        <v>8</v>
      </c>
      <c r="B10" s="106" t="s">
        <v>54</v>
      </c>
      <c r="C10" s="106">
        <v>0.4127293165988693</v>
      </c>
      <c r="D10" s="107" t="s">
        <v>32</v>
      </c>
      <c r="E10" s="106" t="s">
        <v>54</v>
      </c>
      <c r="F10" s="159" t="s">
        <v>32</v>
      </c>
      <c r="G10" s="55"/>
      <c r="H10" s="76"/>
      <c r="I10" s="83"/>
      <c r="J10" s="83"/>
      <c r="K10" s="83"/>
      <c r="L10" s="65"/>
      <c r="M10" s="77"/>
      <c r="N10" s="78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s="80" customFormat="1" ht="24" customHeight="1">
      <c r="A11" s="108" t="s">
        <v>9</v>
      </c>
      <c r="B11" s="106">
        <v>0.4157572082996497</v>
      </c>
      <c r="C11" s="106">
        <v>0.4473660058737151</v>
      </c>
      <c r="D11" s="106">
        <v>0.03160879757406543</v>
      </c>
      <c r="E11" s="106">
        <v>0.417461482024945</v>
      </c>
      <c r="F11" s="157">
        <v>-0.029904523848770126</v>
      </c>
      <c r="G11" s="55"/>
      <c r="H11" s="76"/>
      <c r="I11" s="83"/>
      <c r="J11" s="83"/>
      <c r="K11" s="83"/>
      <c r="L11" s="65"/>
      <c r="M11" s="77"/>
      <c r="N11" s="78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80" customFormat="1" ht="24" customHeight="1">
      <c r="A12" s="108" t="s">
        <v>10</v>
      </c>
      <c r="B12" s="158">
        <v>0.6672341755961693</v>
      </c>
      <c r="C12" s="158">
        <v>0.47272864441877593</v>
      </c>
      <c r="D12" s="106">
        <v>-0.19450553117739333</v>
      </c>
      <c r="E12" s="158">
        <v>0.45285100232036213</v>
      </c>
      <c r="F12" s="156">
        <v>-0.019877642098413806</v>
      </c>
      <c r="G12" s="55"/>
      <c r="H12" s="76"/>
      <c r="I12" s="83"/>
      <c r="J12" s="83"/>
      <c r="K12" s="83"/>
      <c r="L12" s="65"/>
      <c r="M12" s="77"/>
      <c r="N12" s="78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s="80" customFormat="1" ht="24" customHeight="1">
      <c r="A13" s="108" t="s">
        <v>11</v>
      </c>
      <c r="B13" s="158">
        <v>0.8302597987685827</v>
      </c>
      <c r="C13" s="158">
        <v>1.168786081410405</v>
      </c>
      <c r="D13" s="107">
        <v>0.3385262826418223</v>
      </c>
      <c r="E13" s="158">
        <v>0.7687296043968629</v>
      </c>
      <c r="F13" s="159">
        <v>-0.4000564770135421</v>
      </c>
      <c r="G13" s="55"/>
      <c r="H13" s="76"/>
      <c r="I13" s="83"/>
      <c r="J13" s="83"/>
      <c r="K13" s="83"/>
      <c r="L13" s="65"/>
      <c r="M13" s="77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s="80" customFormat="1" ht="24" customHeight="1">
      <c r="A14" s="108" t="s">
        <v>12</v>
      </c>
      <c r="B14" s="106">
        <v>0.2945609169128983</v>
      </c>
      <c r="C14" s="106">
        <v>1.428218466395463</v>
      </c>
      <c r="D14" s="106">
        <v>1.1336575494825647</v>
      </c>
      <c r="E14" s="158">
        <v>0.851783331577597</v>
      </c>
      <c r="F14" s="156">
        <v>-0.5764351348178659</v>
      </c>
      <c r="G14" s="55"/>
      <c r="H14" s="76"/>
      <c r="I14" s="83"/>
      <c r="J14" s="83"/>
      <c r="K14" s="83"/>
      <c r="L14" s="65"/>
      <c r="M14" s="77"/>
      <c r="N14" s="78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s="80" customFormat="1" ht="24" customHeight="1">
      <c r="A15" s="108" t="s">
        <v>13</v>
      </c>
      <c r="B15" s="158">
        <v>0.7121566734475787</v>
      </c>
      <c r="C15" s="158">
        <v>1.3705513634934179</v>
      </c>
      <c r="D15" s="106">
        <v>0.6583946900458392</v>
      </c>
      <c r="E15" s="158">
        <v>0.7869916138293653</v>
      </c>
      <c r="F15" s="157">
        <v>-0.5835597496640526</v>
      </c>
      <c r="G15" s="55"/>
      <c r="H15" s="76"/>
      <c r="I15" s="83"/>
      <c r="J15" s="83"/>
      <c r="K15" s="83"/>
      <c r="L15" s="65"/>
      <c r="M15" s="77"/>
      <c r="N15" s="7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s="80" customFormat="1" ht="24" customHeight="1">
      <c r="A16" s="108" t="s">
        <v>14</v>
      </c>
      <c r="B16" s="106">
        <v>0.6706141993087551</v>
      </c>
      <c r="C16" s="106">
        <v>0.8578942273490849</v>
      </c>
      <c r="D16" s="106">
        <v>0.18728002804032984</v>
      </c>
      <c r="E16" s="160" t="s">
        <v>54</v>
      </c>
      <c r="F16" s="156" t="s">
        <v>32</v>
      </c>
      <c r="G16" s="55"/>
      <c r="H16" s="76"/>
      <c r="I16" s="83"/>
      <c r="J16" s="83"/>
      <c r="K16" s="83"/>
      <c r="L16" s="62"/>
      <c r="M16" s="77"/>
      <c r="N16" s="78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s="80" customFormat="1" ht="24" customHeight="1">
      <c r="A17" s="108" t="s">
        <v>17</v>
      </c>
      <c r="B17" s="106">
        <v>0.7310403555695408</v>
      </c>
      <c r="C17" s="106">
        <v>1.1936024534287961</v>
      </c>
      <c r="D17" s="106">
        <v>0.4625620978592553</v>
      </c>
      <c r="E17" s="107">
        <v>0.6459818213296379</v>
      </c>
      <c r="F17" s="157">
        <v>-0.5476206320991582</v>
      </c>
      <c r="G17" s="55"/>
      <c r="H17" s="76"/>
      <c r="I17" s="83"/>
      <c r="J17" s="83"/>
      <c r="K17" s="83"/>
      <c r="L17" s="62"/>
      <c r="M17" s="77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s="80" customFormat="1" ht="24" customHeight="1">
      <c r="A18" s="108" t="s">
        <v>18</v>
      </c>
      <c r="B18" s="158">
        <v>0.1567452241377009</v>
      </c>
      <c r="C18" s="158">
        <v>0.10696105529698559</v>
      </c>
      <c r="D18" s="106">
        <v>-0.04978416884071531</v>
      </c>
      <c r="E18" s="158" t="s">
        <v>54</v>
      </c>
      <c r="F18" s="156" t="s">
        <v>32</v>
      </c>
      <c r="G18" s="55"/>
      <c r="H18" s="76"/>
      <c r="I18" s="83"/>
      <c r="J18" s="83"/>
      <c r="K18" s="83"/>
      <c r="L18" s="65"/>
      <c r="M18" s="77"/>
      <c r="N18" s="78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s="80" customFormat="1" ht="24" customHeight="1">
      <c r="A19" s="108" t="s">
        <v>20</v>
      </c>
      <c r="B19" s="106">
        <v>0.18923903930561872</v>
      </c>
      <c r="C19" s="106">
        <v>0.06878921213631291</v>
      </c>
      <c r="D19" s="106">
        <v>-0.12044982716930581</v>
      </c>
      <c r="E19" s="106" t="s">
        <v>54</v>
      </c>
      <c r="F19" s="157" t="s">
        <v>32</v>
      </c>
      <c r="G19" s="55"/>
      <c r="H19" s="76"/>
      <c r="I19" s="83"/>
      <c r="J19" s="83"/>
      <c r="K19" s="83"/>
      <c r="L19" s="65"/>
      <c r="M19" s="77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</row>
    <row r="20" spans="1:61" s="80" customFormat="1" ht="24" customHeight="1">
      <c r="A20" s="108" t="s">
        <v>21</v>
      </c>
      <c r="B20" s="106">
        <v>0.3886964266058259</v>
      </c>
      <c r="C20" s="106">
        <v>0.48646778266155427</v>
      </c>
      <c r="D20" s="107">
        <v>0.0977713560557284</v>
      </c>
      <c r="E20" s="106">
        <v>0.4157187901436421</v>
      </c>
      <c r="F20" s="156">
        <v>-0.07074899251791217</v>
      </c>
      <c r="G20" s="55"/>
      <c r="H20" s="76"/>
      <c r="I20" s="83"/>
      <c r="J20" s="83"/>
      <c r="K20" s="83"/>
      <c r="L20" s="65"/>
      <c r="M20" s="77"/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1:61" s="80" customFormat="1" ht="24" customHeight="1">
      <c r="A21" s="108" t="s">
        <v>22</v>
      </c>
      <c r="B21" s="106" t="s">
        <v>54</v>
      </c>
      <c r="C21" s="106">
        <v>0.8336519463875681</v>
      </c>
      <c r="D21" s="106" t="s">
        <v>32</v>
      </c>
      <c r="E21" s="106" t="s">
        <v>54</v>
      </c>
      <c r="F21" s="159" t="s">
        <v>32</v>
      </c>
      <c r="G21" s="55"/>
      <c r="H21" s="76"/>
      <c r="I21" s="83"/>
      <c r="J21" s="83"/>
      <c r="K21" s="83"/>
      <c r="L21" s="65"/>
      <c r="M21" s="77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s="80" customFormat="1" ht="24" customHeight="1">
      <c r="A22" s="108" t="s">
        <v>23</v>
      </c>
      <c r="B22" s="106">
        <v>0.32007230752998306</v>
      </c>
      <c r="C22" s="106">
        <v>0.21083859616293157</v>
      </c>
      <c r="D22" s="106">
        <v>-0.10923371136705148</v>
      </c>
      <c r="E22" s="106">
        <v>0.44158767705404217</v>
      </c>
      <c r="F22" s="156">
        <v>0.2307490808911106</v>
      </c>
      <c r="G22" s="55"/>
      <c r="H22" s="76"/>
      <c r="I22" s="83"/>
      <c r="J22" s="83"/>
      <c r="K22" s="83"/>
      <c r="L22" s="65"/>
      <c r="M22" s="77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1:61" s="80" customFormat="1" ht="24" customHeight="1">
      <c r="A23" s="108" t="s">
        <v>24</v>
      </c>
      <c r="B23" s="106">
        <v>0.8130027024184587</v>
      </c>
      <c r="C23" s="106">
        <v>1.4881296928676069</v>
      </c>
      <c r="D23" s="106">
        <v>0.6751269904491481</v>
      </c>
      <c r="E23" s="106">
        <v>0.7885589642555587</v>
      </c>
      <c r="F23" s="157">
        <v>-0.6995707286120482</v>
      </c>
      <c r="G23" s="55"/>
      <c r="H23" s="76"/>
      <c r="I23" s="83"/>
      <c r="J23" s="83"/>
      <c r="K23" s="83"/>
      <c r="L23" s="65"/>
      <c r="M23" s="77"/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1:61" s="80" customFormat="1" ht="24" customHeight="1">
      <c r="A24" s="108" t="s">
        <v>25</v>
      </c>
      <c r="B24" s="106">
        <v>1.0572618652869854</v>
      </c>
      <c r="C24" s="106">
        <v>1.1388972430609638</v>
      </c>
      <c r="D24" s="106">
        <v>0.08163537777397845</v>
      </c>
      <c r="E24" s="106">
        <v>1.0750946979437095</v>
      </c>
      <c r="F24" s="156">
        <v>-0.06380254511725436</v>
      </c>
      <c r="G24" s="55"/>
      <c r="H24" s="76"/>
      <c r="I24" s="83"/>
      <c r="J24" s="83"/>
      <c r="K24" s="83"/>
      <c r="L24" s="65"/>
      <c r="M24" s="77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</row>
    <row r="25" spans="1:61" s="80" customFormat="1" ht="24" customHeight="1">
      <c r="A25" s="108" t="s">
        <v>26</v>
      </c>
      <c r="B25" s="106">
        <v>0.7753261918058587</v>
      </c>
      <c r="C25" s="106">
        <v>1.2704850411277995</v>
      </c>
      <c r="D25" s="106">
        <v>0.49515884932194076</v>
      </c>
      <c r="E25" s="158">
        <v>0.17508659364002413</v>
      </c>
      <c r="F25" s="157">
        <v>-1.0953984474877754</v>
      </c>
      <c r="G25" s="55"/>
      <c r="H25" s="76"/>
      <c r="I25" s="83"/>
      <c r="J25" s="83"/>
      <c r="K25" s="83"/>
      <c r="L25" s="65"/>
      <c r="M25" s="77"/>
      <c r="N25" s="7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</row>
    <row r="26" spans="1:61" s="80" customFormat="1" ht="24" customHeight="1">
      <c r="A26" s="108" t="s">
        <v>27</v>
      </c>
      <c r="B26" s="106">
        <v>0.23464394690930168</v>
      </c>
      <c r="C26" s="106">
        <v>0.8434482708237807</v>
      </c>
      <c r="D26" s="107">
        <v>0.608804323914479</v>
      </c>
      <c r="E26" s="106" t="s">
        <v>54</v>
      </c>
      <c r="F26" s="161" t="s">
        <v>32</v>
      </c>
      <c r="G26" s="55"/>
      <c r="H26" s="76"/>
      <c r="I26" s="83"/>
      <c r="J26" s="83"/>
      <c r="K26" s="83"/>
      <c r="L26" s="65"/>
      <c r="M26" s="77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s="80" customFormat="1" ht="24" customHeight="1">
      <c r="A27" s="108" t="s">
        <v>28</v>
      </c>
      <c r="B27" s="106">
        <v>0.736548666666668</v>
      </c>
      <c r="C27" s="106">
        <v>2.273596531306152</v>
      </c>
      <c r="D27" s="106">
        <v>1.5370478646394838</v>
      </c>
      <c r="E27" s="107">
        <v>0.6206659999999982</v>
      </c>
      <c r="F27" s="159">
        <v>-1.6529305313061537</v>
      </c>
      <c r="G27" s="55"/>
      <c r="H27" s="76"/>
      <c r="I27" s="83"/>
      <c r="J27" s="83"/>
      <c r="K27" s="83"/>
      <c r="L27" s="62"/>
      <c r="M27" s="77"/>
      <c r="N27" s="78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s="80" customFormat="1" ht="24" customHeight="1">
      <c r="A28" s="108" t="s">
        <v>29</v>
      </c>
      <c r="B28" s="106">
        <v>1.0158102469413377</v>
      </c>
      <c r="C28" s="106">
        <v>1.1783942308830908</v>
      </c>
      <c r="D28" s="106">
        <v>0.1625839839417531</v>
      </c>
      <c r="E28" s="106">
        <v>1.0102352313313383</v>
      </c>
      <c r="F28" s="156">
        <v>-0.1681589995517525</v>
      </c>
      <c r="G28" s="55"/>
      <c r="H28" s="76"/>
      <c r="I28" s="83"/>
      <c r="J28" s="83"/>
      <c r="K28" s="83"/>
      <c r="L28" s="65"/>
      <c r="M28" s="77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s="80" customFormat="1" ht="24" customHeight="1">
      <c r="A29" s="108" t="s">
        <v>30</v>
      </c>
      <c r="B29" s="106">
        <v>0.7079518937354156</v>
      </c>
      <c r="C29" s="106">
        <v>0.9993444601002156</v>
      </c>
      <c r="D29" s="106">
        <v>0.29139256636480004</v>
      </c>
      <c r="E29" s="106">
        <v>0.7082929038635468</v>
      </c>
      <c r="F29" s="159">
        <v>-0.2910515562366688</v>
      </c>
      <c r="G29" s="55"/>
      <c r="H29" s="76"/>
      <c r="I29" s="83"/>
      <c r="J29" s="83"/>
      <c r="K29" s="83"/>
      <c r="L29" s="65"/>
      <c r="M29" s="77"/>
      <c r="N29" s="78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s="80" customFormat="1" ht="24" customHeight="1">
      <c r="A30" s="108" t="s">
        <v>31</v>
      </c>
      <c r="B30" s="106">
        <v>0.49263903171642776</v>
      </c>
      <c r="C30" s="106">
        <v>1.5277764406186043</v>
      </c>
      <c r="D30" s="106">
        <v>1.0351374089021765</v>
      </c>
      <c r="E30" s="107">
        <v>0.34104961975258485</v>
      </c>
      <c r="F30" s="161">
        <v>-1.1867268208660193</v>
      </c>
      <c r="G30" s="55"/>
      <c r="H30" s="76"/>
      <c r="I30" s="83"/>
      <c r="J30" s="83"/>
      <c r="K30" s="83"/>
      <c r="L30" s="62"/>
      <c r="M30" s="62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s="80" customFormat="1" ht="24" customHeight="1">
      <c r="A31" s="174" t="s">
        <v>1</v>
      </c>
      <c r="B31" s="162">
        <v>0.8780864809163331</v>
      </c>
      <c r="C31" s="162">
        <v>0.8489813812398153</v>
      </c>
      <c r="D31" s="162">
        <v>-0.029105099676517865</v>
      </c>
      <c r="E31" s="163">
        <v>0.9536408119761628</v>
      </c>
      <c r="F31" s="164">
        <v>0.10465943073634754</v>
      </c>
      <c r="G31" s="55"/>
      <c r="H31" s="76"/>
      <c r="I31" s="83"/>
      <c r="J31" s="83"/>
      <c r="K31" s="83"/>
      <c r="L31" s="65"/>
      <c r="M31" s="77"/>
      <c r="N31" s="78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  <row r="32" spans="1:14" s="79" customFormat="1" ht="19.5" customHeight="1">
      <c r="A32" s="175" t="s">
        <v>56</v>
      </c>
      <c r="B32" s="177">
        <v>0.6888855509277804</v>
      </c>
      <c r="C32" s="177">
        <v>0.732534926596534</v>
      </c>
      <c r="D32" s="178">
        <v>0.0436493756687536</v>
      </c>
      <c r="E32" s="177">
        <v>0.5217812326996695</v>
      </c>
      <c r="F32" s="179">
        <v>-0.2107536938968645</v>
      </c>
      <c r="G32" s="78"/>
      <c r="H32" s="76"/>
      <c r="I32" s="83"/>
      <c r="J32" s="83"/>
      <c r="K32" s="83"/>
      <c r="L32" s="65"/>
      <c r="M32" s="77"/>
      <c r="N32" s="78"/>
    </row>
    <row r="33" spans="1:14" s="79" customFormat="1" ht="3.75" customHeight="1">
      <c r="A33" s="130"/>
      <c r="B33" s="65"/>
      <c r="C33" s="65"/>
      <c r="D33" s="65"/>
      <c r="E33" s="65"/>
      <c r="F33" s="176"/>
      <c r="G33" s="78"/>
      <c r="H33" s="84"/>
      <c r="I33" s="76"/>
      <c r="J33" s="76"/>
      <c r="K33" s="76"/>
      <c r="L33" s="76"/>
      <c r="M33" s="77"/>
      <c r="N33" s="78"/>
    </row>
    <row r="34" spans="2:13" ht="3.75" customHeight="1">
      <c r="B34" s="86"/>
      <c r="C34" s="86"/>
      <c r="D34" s="86"/>
      <c r="E34" s="86"/>
      <c r="F34" s="96"/>
      <c r="I34" s="76"/>
      <c r="J34" s="76"/>
      <c r="K34" s="76"/>
      <c r="L34" s="76"/>
      <c r="M34" s="76"/>
    </row>
    <row r="35" spans="1:13" ht="15">
      <c r="A35" s="4" t="s">
        <v>34</v>
      </c>
      <c r="B35" s="87"/>
      <c r="C35" s="87"/>
      <c r="D35" s="87"/>
      <c r="E35" s="87"/>
      <c r="F35" s="96"/>
      <c r="I35" s="48"/>
      <c r="J35" s="48"/>
      <c r="K35" s="48"/>
      <c r="L35" s="48"/>
      <c r="M35" s="48"/>
    </row>
    <row r="36" spans="1:8" ht="15">
      <c r="A36" s="1" t="s">
        <v>44</v>
      </c>
      <c r="B36" s="87"/>
      <c r="C36" s="87"/>
      <c r="D36" s="87"/>
      <c r="E36" s="87"/>
      <c r="F36" s="96"/>
      <c r="H36" s="48"/>
    </row>
    <row r="37" spans="1:6" ht="15">
      <c r="A37" s="180" t="s">
        <v>57</v>
      </c>
      <c r="B37" s="87"/>
      <c r="C37" s="87"/>
      <c r="D37" s="87"/>
      <c r="E37" s="87"/>
      <c r="F37" s="96"/>
    </row>
    <row r="38" spans="1:6" ht="15">
      <c r="A38" s="88"/>
      <c r="B38" s="87"/>
      <c r="C38" s="87"/>
      <c r="D38" s="87"/>
      <c r="E38" s="87"/>
      <c r="F38" s="96"/>
    </row>
    <row r="39" spans="2:8" ht="15">
      <c r="B39" s="87"/>
      <c r="C39" s="87"/>
      <c r="D39" s="87"/>
      <c r="E39" s="87"/>
      <c r="F39" s="96"/>
      <c r="H39" s="48"/>
    </row>
    <row r="40" spans="2:8" ht="15">
      <c r="B40" s="87"/>
      <c r="C40" s="87"/>
      <c r="D40" s="87"/>
      <c r="E40" s="87"/>
      <c r="F40" s="96"/>
      <c r="H40" s="48"/>
    </row>
    <row r="41" spans="2:6" ht="15">
      <c r="B41" s="87"/>
      <c r="C41" s="87"/>
      <c r="D41" s="87"/>
      <c r="E41" s="87"/>
      <c r="F41" s="96"/>
    </row>
    <row r="42" spans="2:6" ht="15">
      <c r="B42" s="87"/>
      <c r="C42" s="87"/>
      <c r="D42" s="87"/>
      <c r="E42" s="87"/>
      <c r="F42" s="96"/>
    </row>
    <row r="43" spans="1:6" ht="15">
      <c r="A43" s="88"/>
      <c r="B43" s="87"/>
      <c r="C43" s="87"/>
      <c r="D43" s="87"/>
      <c r="E43" s="87"/>
      <c r="F43" s="96"/>
    </row>
    <row r="44" spans="1:6" ht="15">
      <c r="A44" s="88"/>
      <c r="B44" s="87"/>
      <c r="C44" s="87"/>
      <c r="D44" s="87"/>
      <c r="E44" s="87"/>
      <c r="F44" s="96"/>
    </row>
    <row r="45" spans="1:6" ht="15">
      <c r="A45" s="88"/>
      <c r="B45" s="87"/>
      <c r="C45" s="87"/>
      <c r="D45" s="87"/>
      <c r="E45" s="87"/>
      <c r="F45" s="96"/>
    </row>
    <row r="46" spans="2:6" ht="15">
      <c r="B46" s="87"/>
      <c r="C46" s="87"/>
      <c r="D46" s="87"/>
      <c r="E46" s="87"/>
      <c r="F46" s="96"/>
    </row>
    <row r="47" spans="2:6" ht="15">
      <c r="B47" s="87"/>
      <c r="C47" s="87"/>
      <c r="D47" s="87"/>
      <c r="E47" s="87"/>
      <c r="F47" s="96"/>
    </row>
    <row r="48" spans="2:6" ht="15">
      <c r="B48" s="87"/>
      <c r="C48" s="87"/>
      <c r="D48" s="87"/>
      <c r="E48" s="87"/>
      <c r="F48" s="96"/>
    </row>
    <row r="49" spans="2:6" ht="15">
      <c r="B49" s="87"/>
      <c r="C49" s="87"/>
      <c r="D49" s="87"/>
      <c r="E49" s="87"/>
      <c r="F49" s="96"/>
    </row>
    <row r="50" spans="2:6" ht="15">
      <c r="B50" s="87"/>
      <c r="C50" s="87"/>
      <c r="D50" s="87"/>
      <c r="E50" s="87"/>
      <c r="F50" s="96"/>
    </row>
    <row r="51" spans="2:6" ht="15">
      <c r="B51" s="87"/>
      <c r="C51" s="87"/>
      <c r="D51" s="87"/>
      <c r="E51" s="87"/>
      <c r="F51" s="96"/>
    </row>
    <row r="52" spans="2:6" ht="15">
      <c r="B52" s="87"/>
      <c r="C52" s="87"/>
      <c r="D52" s="87"/>
      <c r="E52" s="87"/>
      <c r="F52" s="96"/>
    </row>
    <row r="53" spans="2:6" ht="15">
      <c r="B53" s="87"/>
      <c r="C53" s="87"/>
      <c r="D53" s="87"/>
      <c r="E53" s="87"/>
      <c r="F53" s="96"/>
    </row>
    <row r="54" spans="2:6" ht="15">
      <c r="B54" s="87"/>
      <c r="C54" s="87"/>
      <c r="D54" s="87"/>
      <c r="E54" s="87"/>
      <c r="F54" s="96"/>
    </row>
    <row r="55" spans="2:6" ht="15">
      <c r="B55" s="87"/>
      <c r="C55" s="87"/>
      <c r="D55" s="87"/>
      <c r="E55" s="87"/>
      <c r="F55" s="96"/>
    </row>
    <row r="56" spans="1:6" ht="15">
      <c r="A56" s="88"/>
      <c r="B56" s="87"/>
      <c r="C56" s="87"/>
      <c r="D56" s="87"/>
      <c r="E56" s="87"/>
      <c r="F56" s="96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20.6.2012</oddHeader>
    <oddFooter>&amp;LQuelle: FkF Juni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46" sqref="B46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76</v>
      </c>
      <c r="B1" s="6" t="s">
        <v>7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>
        <v>0</v>
      </c>
      <c r="B2" s="4">
        <v>0</v>
      </c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>
        <v>0</v>
      </c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188</v>
      </c>
    </row>
    <row r="4" spans="1:9" ht="12.75">
      <c r="A4" s="5" t="s">
        <v>81</v>
      </c>
      <c r="B4" s="9" t="s">
        <v>82</v>
      </c>
      <c r="C4" s="10">
        <v>99300</v>
      </c>
      <c r="D4" s="11">
        <v>0.03297079556898288</v>
      </c>
      <c r="E4" s="10">
        <v>102574</v>
      </c>
      <c r="F4" s="11">
        <v>0.0027589837580673463</v>
      </c>
      <c r="G4" s="10">
        <v>102857</v>
      </c>
      <c r="H4" s="11"/>
      <c r="I4" s="12"/>
    </row>
    <row r="5" spans="1:9" ht="12.75">
      <c r="A5" s="13" t="s">
        <v>83</v>
      </c>
      <c r="B5" s="14" t="s">
        <v>84</v>
      </c>
      <c r="C5" s="15">
        <v>56113</v>
      </c>
      <c r="D5" s="16">
        <v>-0.028032719690624278</v>
      </c>
      <c r="E5" s="15">
        <v>54540</v>
      </c>
      <c r="F5" s="16">
        <v>-0.033186651998533184</v>
      </c>
      <c r="G5" s="15">
        <v>52730</v>
      </c>
      <c r="H5" s="16"/>
      <c r="I5" s="17"/>
    </row>
    <row r="6" spans="1:9" ht="12.75">
      <c r="A6" s="13" t="s">
        <v>85</v>
      </c>
      <c r="B6" s="14" t="s">
        <v>86</v>
      </c>
      <c r="C6" s="15">
        <v>16751</v>
      </c>
      <c r="D6" s="16">
        <v>-0.3030266849740314</v>
      </c>
      <c r="E6" s="15">
        <v>11675</v>
      </c>
      <c r="F6" s="16">
        <v>0.2296359743040685</v>
      </c>
      <c r="G6" s="15">
        <v>14356</v>
      </c>
      <c r="H6" s="16"/>
      <c r="I6" s="17"/>
    </row>
    <row r="7" spans="1:9" ht="12.75">
      <c r="A7" s="13" t="s">
        <v>87</v>
      </c>
      <c r="B7" s="14" t="s">
        <v>88</v>
      </c>
      <c r="C7" s="15">
        <v>4066</v>
      </c>
      <c r="D7" s="16">
        <v>-0.3162813575996065</v>
      </c>
      <c r="E7" s="15">
        <v>2780</v>
      </c>
      <c r="F7" s="16">
        <v>0.031294964028776975</v>
      </c>
      <c r="G7" s="15">
        <v>2867</v>
      </c>
      <c r="H7" s="16"/>
      <c r="I7" s="17"/>
    </row>
    <row r="8" spans="1:9" ht="12.75">
      <c r="A8" s="13" t="s">
        <v>89</v>
      </c>
      <c r="B8" s="14" t="s">
        <v>90</v>
      </c>
      <c r="C8" s="15">
        <v>619</v>
      </c>
      <c r="D8" s="16">
        <v>0.2294022617124394</v>
      </c>
      <c r="E8" s="15">
        <v>761</v>
      </c>
      <c r="F8" s="16">
        <v>-0.2457293035479632</v>
      </c>
      <c r="G8" s="15">
        <v>574</v>
      </c>
      <c r="H8" s="16"/>
      <c r="I8" s="17"/>
    </row>
    <row r="9" spans="1:9" ht="12.75">
      <c r="A9" s="13" t="s">
        <v>91</v>
      </c>
      <c r="B9" s="14" t="s">
        <v>92</v>
      </c>
      <c r="C9" s="15">
        <v>14027</v>
      </c>
      <c r="D9" s="16">
        <v>0.16525272688386683</v>
      </c>
      <c r="E9" s="15">
        <v>16345</v>
      </c>
      <c r="F9" s="16">
        <v>0.007647598654022637</v>
      </c>
      <c r="G9" s="15">
        <v>16470</v>
      </c>
      <c r="H9" s="16"/>
      <c r="I9" s="17"/>
    </row>
    <row r="10" spans="1:9" ht="12.75">
      <c r="A10" s="13" t="s">
        <v>93</v>
      </c>
      <c r="B10" s="14" t="s">
        <v>94</v>
      </c>
      <c r="C10" s="15">
        <v>172943</v>
      </c>
      <c r="D10" s="16">
        <v>0.04871547272800865</v>
      </c>
      <c r="E10" s="15">
        <v>181368</v>
      </c>
      <c r="F10" s="16">
        <v>-0.005508138150059547</v>
      </c>
      <c r="G10" s="15">
        <v>180369</v>
      </c>
      <c r="H10" s="16"/>
      <c r="I10" s="17"/>
    </row>
    <row r="11" spans="1:9" ht="12.75">
      <c r="A11" s="13" t="s">
        <v>96</v>
      </c>
      <c r="B11" s="14" t="s">
        <v>97</v>
      </c>
      <c r="C11" s="15">
        <v>5606</v>
      </c>
      <c r="D11" s="16">
        <v>-0.8911880128433821</v>
      </c>
      <c r="E11" s="15">
        <v>610</v>
      </c>
      <c r="F11" s="16">
        <v>3.439344262295082</v>
      </c>
      <c r="G11" s="15">
        <v>2708</v>
      </c>
      <c r="H11" s="16"/>
      <c r="I11" s="17"/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/>
      <c r="I12" s="17"/>
    </row>
    <row r="13" spans="1:9" ht="12.75">
      <c r="A13" s="18" t="s">
        <v>99</v>
      </c>
      <c r="B13" s="19" t="s">
        <v>100</v>
      </c>
      <c r="C13" s="20">
        <v>19494</v>
      </c>
      <c r="D13" s="43">
        <v>-0.010721247563352826</v>
      </c>
      <c r="E13" s="20">
        <v>19285</v>
      </c>
      <c r="F13" s="43">
        <v>0.0011926367643246046</v>
      </c>
      <c r="G13" s="20">
        <v>19308</v>
      </c>
      <c r="H13" s="43"/>
      <c r="I13" s="21"/>
    </row>
    <row r="14" spans="1:9" ht="12.75">
      <c r="A14" s="22" t="s">
        <v>101</v>
      </c>
      <c r="B14" s="23" t="s">
        <v>102</v>
      </c>
      <c r="C14" s="24">
        <v>372168</v>
      </c>
      <c r="D14" s="25">
        <v>0.016377012531974808</v>
      </c>
      <c r="E14" s="24">
        <v>378263</v>
      </c>
      <c r="F14" s="25">
        <v>-0.001004592043102286</v>
      </c>
      <c r="G14" s="24">
        <v>377883</v>
      </c>
      <c r="H14" s="25"/>
      <c r="I14" s="26"/>
    </row>
    <row r="15" spans="1:9" ht="12.75">
      <c r="A15" s="27" t="s">
        <v>103</v>
      </c>
      <c r="B15" s="28" t="s">
        <v>104</v>
      </c>
      <c r="C15" s="10">
        <v>65607</v>
      </c>
      <c r="D15" s="16">
        <v>0.031947810447055955</v>
      </c>
      <c r="E15" s="10">
        <v>67703</v>
      </c>
      <c r="F15" s="16">
        <v>-0.04067766568689719</v>
      </c>
      <c r="G15" s="10">
        <v>64949</v>
      </c>
      <c r="H15" s="16"/>
      <c r="I15" s="12"/>
    </row>
    <row r="16" spans="1:9" ht="12.75">
      <c r="A16" s="8" t="s">
        <v>105</v>
      </c>
      <c r="B16" s="29" t="s">
        <v>106</v>
      </c>
      <c r="C16" s="15">
        <v>9963</v>
      </c>
      <c r="D16" s="16">
        <v>-0.05721168322794339</v>
      </c>
      <c r="E16" s="15">
        <v>9393</v>
      </c>
      <c r="F16" s="16">
        <v>0.11402107952730757</v>
      </c>
      <c r="G16" s="15">
        <v>10464</v>
      </c>
      <c r="H16" s="16"/>
      <c r="I16" s="17"/>
    </row>
    <row r="17" spans="1:9" ht="12.75">
      <c r="A17" s="8" t="s">
        <v>107</v>
      </c>
      <c r="B17" s="29" t="s">
        <v>108</v>
      </c>
      <c r="C17" s="15">
        <v>11374</v>
      </c>
      <c r="D17" s="16">
        <v>0.14436433972217338</v>
      </c>
      <c r="E17" s="15">
        <v>13016</v>
      </c>
      <c r="F17" s="16">
        <v>-0.16510448678549478</v>
      </c>
      <c r="G17" s="15">
        <v>10867</v>
      </c>
      <c r="H17" s="16"/>
      <c r="I17" s="17"/>
    </row>
    <row r="18" spans="1:9" ht="12.75">
      <c r="A18" s="8" t="s">
        <v>109</v>
      </c>
      <c r="B18" s="29" t="s">
        <v>110</v>
      </c>
      <c r="C18" s="15">
        <v>58752</v>
      </c>
      <c r="D18" s="16">
        <v>0.011471949891067538</v>
      </c>
      <c r="E18" s="15">
        <v>59426</v>
      </c>
      <c r="F18" s="16">
        <v>0.037660283377646146</v>
      </c>
      <c r="G18" s="15">
        <v>61664</v>
      </c>
      <c r="H18" s="16"/>
      <c r="I18" s="17"/>
    </row>
    <row r="19" spans="1:9" ht="12.75">
      <c r="A19" s="8" t="s">
        <v>111</v>
      </c>
      <c r="B19" s="29" t="s">
        <v>112</v>
      </c>
      <c r="C19" s="15">
        <v>214531</v>
      </c>
      <c r="D19" s="16">
        <v>-0.02148873589364707</v>
      </c>
      <c r="E19" s="15">
        <v>209921</v>
      </c>
      <c r="F19" s="16">
        <v>0.03109264913943817</v>
      </c>
      <c r="G19" s="15">
        <v>216448</v>
      </c>
      <c r="H19" s="16"/>
      <c r="I19" s="17"/>
    </row>
    <row r="20" spans="1:9" ht="12.75">
      <c r="A20" s="58" t="s">
        <v>113</v>
      </c>
      <c r="B20" s="29" t="s">
        <v>114</v>
      </c>
      <c r="C20" s="15">
        <v>6637</v>
      </c>
      <c r="D20" s="16">
        <v>-0.5166490884435739</v>
      </c>
      <c r="E20" s="15">
        <v>3208</v>
      </c>
      <c r="F20" s="16">
        <v>0.5826059850374065</v>
      </c>
      <c r="G20" s="15">
        <v>5077</v>
      </c>
      <c r="H20" s="16"/>
      <c r="I20" s="17"/>
    </row>
    <row r="21" spans="1:9" ht="12.75">
      <c r="A21" s="141">
        <v>489</v>
      </c>
      <c r="B21" s="29" t="s">
        <v>115</v>
      </c>
      <c r="C21" s="15">
        <v>0</v>
      </c>
      <c r="D21" s="16" t="s">
        <v>95</v>
      </c>
      <c r="E21" s="15">
        <v>0</v>
      </c>
      <c r="F21" s="16">
        <v>0</v>
      </c>
      <c r="G21" s="15">
        <v>0</v>
      </c>
      <c r="H21" s="16"/>
      <c r="I21" s="17"/>
    </row>
    <row r="22" spans="1:9" ht="12.75">
      <c r="A22" s="30" t="s">
        <v>116</v>
      </c>
      <c r="B22" s="31" t="s">
        <v>117</v>
      </c>
      <c r="C22" s="20">
        <v>19494</v>
      </c>
      <c r="D22" s="16">
        <v>-0.010721247563352826</v>
      </c>
      <c r="E22" s="20">
        <v>19285</v>
      </c>
      <c r="F22" s="16">
        <v>0.0011926367643246046</v>
      </c>
      <c r="G22" s="20">
        <v>19308</v>
      </c>
      <c r="H22" s="16"/>
      <c r="I22" s="21"/>
    </row>
    <row r="23" spans="1:9" ht="12.75">
      <c r="A23" s="50" t="s">
        <v>118</v>
      </c>
      <c r="B23" s="51" t="s">
        <v>119</v>
      </c>
      <c r="C23" s="24">
        <v>386358</v>
      </c>
      <c r="D23" s="52">
        <v>-0.011403931069112068</v>
      </c>
      <c r="E23" s="24">
        <v>381952</v>
      </c>
      <c r="F23" s="52">
        <v>0.017868737432975873</v>
      </c>
      <c r="G23" s="24">
        <v>388777</v>
      </c>
      <c r="H23" s="53"/>
      <c r="I23" s="26"/>
    </row>
    <row r="24" spans="1:9" ht="12.75">
      <c r="A24" s="49" t="s">
        <v>120</v>
      </c>
      <c r="B24" s="32" t="s">
        <v>121</v>
      </c>
      <c r="C24" s="33">
        <v>14190</v>
      </c>
      <c r="D24" s="118">
        <v>0</v>
      </c>
      <c r="E24" s="33">
        <v>3689</v>
      </c>
      <c r="F24" s="118">
        <v>0</v>
      </c>
      <c r="G24" s="34">
        <v>10894</v>
      </c>
      <c r="H24" s="119"/>
      <c r="I24" s="35"/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/>
      <c r="I25" s="121"/>
    </row>
    <row r="26" spans="1:9" ht="12.75">
      <c r="A26" s="58" t="s">
        <v>123</v>
      </c>
      <c r="B26" s="29" t="s">
        <v>124</v>
      </c>
      <c r="C26" s="15">
        <v>50313</v>
      </c>
      <c r="D26" s="16">
        <v>0.17027408423270327</v>
      </c>
      <c r="E26" s="15">
        <v>58880</v>
      </c>
      <c r="F26" s="16">
        <v>-0.19013247282608695</v>
      </c>
      <c r="G26" s="15">
        <v>47685</v>
      </c>
      <c r="H26" s="16"/>
      <c r="I26" s="17"/>
    </row>
    <row r="27" spans="1:9" ht="12.75">
      <c r="A27" s="58" t="s">
        <v>125</v>
      </c>
      <c r="B27" s="29" t="s">
        <v>126</v>
      </c>
      <c r="C27" s="15">
        <v>470</v>
      </c>
      <c r="D27" s="16">
        <v>0.0425531914893617</v>
      </c>
      <c r="E27" s="15">
        <v>490</v>
      </c>
      <c r="F27" s="16">
        <v>1.1693877551020408</v>
      </c>
      <c r="G27" s="15">
        <v>1063</v>
      </c>
      <c r="H27" s="16"/>
      <c r="I27" s="17"/>
    </row>
    <row r="28" spans="1:9" ht="12.75">
      <c r="A28" s="8" t="s">
        <v>127</v>
      </c>
      <c r="B28" s="29" t="s">
        <v>128</v>
      </c>
      <c r="C28" s="15">
        <v>16886</v>
      </c>
      <c r="D28" s="16">
        <v>0.05774013976074855</v>
      </c>
      <c r="E28" s="15">
        <v>17861</v>
      </c>
      <c r="F28" s="16">
        <v>-0.09316387660265382</v>
      </c>
      <c r="G28" s="15">
        <v>16197</v>
      </c>
      <c r="H28" s="16"/>
      <c r="I28" s="17"/>
    </row>
    <row r="29" spans="1:9" ht="12.75">
      <c r="A29" s="50" t="s">
        <v>129</v>
      </c>
      <c r="B29" s="51" t="s">
        <v>130</v>
      </c>
      <c r="C29" s="24">
        <v>67669</v>
      </c>
      <c r="D29" s="53">
        <v>0.14130547222509568</v>
      </c>
      <c r="E29" s="24">
        <v>77231</v>
      </c>
      <c r="F29" s="53">
        <v>-0.15908119796454792</v>
      </c>
      <c r="G29" s="24">
        <v>64945</v>
      </c>
      <c r="H29" s="53"/>
      <c r="I29" s="26"/>
    </row>
    <row r="30" spans="1:9" ht="12.75">
      <c r="A30" s="8" t="s">
        <v>131</v>
      </c>
      <c r="B30" s="29" t="s">
        <v>132</v>
      </c>
      <c r="C30" s="15">
        <v>0</v>
      </c>
      <c r="D30" s="16" t="s">
        <v>95</v>
      </c>
      <c r="E30" s="15">
        <v>0</v>
      </c>
      <c r="F30" s="16" t="s">
        <v>95</v>
      </c>
      <c r="G30" s="15">
        <v>0</v>
      </c>
      <c r="H30" s="16"/>
      <c r="I30" s="17"/>
    </row>
    <row r="31" spans="1:9" ht="12.75">
      <c r="A31" s="8" t="s">
        <v>133</v>
      </c>
      <c r="B31" s="29" t="s">
        <v>134</v>
      </c>
      <c r="C31" s="15">
        <v>42555</v>
      </c>
      <c r="D31" s="16">
        <v>-0.03339208083656445</v>
      </c>
      <c r="E31" s="15">
        <v>41134</v>
      </c>
      <c r="F31" s="16">
        <v>-0.02472407254339476</v>
      </c>
      <c r="G31" s="15">
        <v>40117</v>
      </c>
      <c r="H31" s="16"/>
      <c r="I31" s="17"/>
    </row>
    <row r="32" spans="1:9" ht="12.75">
      <c r="A32" s="50" t="s">
        <v>135</v>
      </c>
      <c r="B32" s="51" t="s">
        <v>136</v>
      </c>
      <c r="C32" s="24">
        <v>42555</v>
      </c>
      <c r="D32" s="53">
        <v>-0.03339208083656445</v>
      </c>
      <c r="E32" s="24">
        <v>41134</v>
      </c>
      <c r="F32" s="53">
        <v>-0.02472407254339476</v>
      </c>
      <c r="G32" s="24">
        <v>40117</v>
      </c>
      <c r="H32" s="53"/>
      <c r="I32" s="26"/>
    </row>
    <row r="33" spans="1:9" ht="12.75">
      <c r="A33" s="36" t="s">
        <v>137</v>
      </c>
      <c r="B33" s="37" t="s">
        <v>15</v>
      </c>
      <c r="C33" s="38">
        <v>25114</v>
      </c>
      <c r="D33" s="39">
        <v>0.43732579437763797</v>
      </c>
      <c r="E33" s="38">
        <v>36097</v>
      </c>
      <c r="F33" s="39">
        <v>-0.31218660830539935</v>
      </c>
      <c r="G33" s="38">
        <v>24828</v>
      </c>
      <c r="H33" s="39"/>
      <c r="I33" s="40"/>
    </row>
    <row r="34" spans="1:9" ht="12.75">
      <c r="A34" s="113" t="s">
        <v>2</v>
      </c>
      <c r="B34" s="29" t="s">
        <v>138</v>
      </c>
      <c r="C34" s="15">
        <v>28217</v>
      </c>
      <c r="D34" s="16">
        <v>-0.2900024807740015</v>
      </c>
      <c r="E34" s="15">
        <v>20034</v>
      </c>
      <c r="F34" s="16">
        <v>0.36587800738744136</v>
      </c>
      <c r="G34" s="15">
        <v>27364</v>
      </c>
      <c r="H34" s="16"/>
      <c r="I34" s="17"/>
    </row>
    <row r="35" spans="1:9" ht="12.75">
      <c r="A35" s="113" t="s">
        <v>2</v>
      </c>
      <c r="B35" s="29" t="s">
        <v>139</v>
      </c>
      <c r="C35" s="15">
        <v>3103</v>
      </c>
      <c r="D35" s="16">
        <v>-6.176603287141476</v>
      </c>
      <c r="E35" s="15">
        <v>-16063</v>
      </c>
      <c r="F35" s="16">
        <v>-1.157878353981199</v>
      </c>
      <c r="G35" s="15">
        <v>2536</v>
      </c>
      <c r="H35" s="16"/>
      <c r="I35" s="17"/>
    </row>
    <row r="36" spans="1:9" ht="12.75">
      <c r="A36" s="123" t="s">
        <v>2</v>
      </c>
      <c r="B36" s="31" t="s">
        <v>140</v>
      </c>
      <c r="C36" s="20">
        <v>400091</v>
      </c>
      <c r="D36" s="111">
        <v>0.045994536243004716</v>
      </c>
      <c r="E36" s="20">
        <v>418493</v>
      </c>
      <c r="F36" s="111">
        <v>-0.0351857737166452</v>
      </c>
      <c r="G36" s="20">
        <v>403768</v>
      </c>
      <c r="H36" s="111"/>
      <c r="I36" s="21"/>
    </row>
    <row r="37" spans="1:9" ht="12.75">
      <c r="A37" s="123">
        <v>0</v>
      </c>
      <c r="B37" s="31" t="s">
        <v>19</v>
      </c>
      <c r="C37" s="64">
        <v>1.1235565819861433</v>
      </c>
      <c r="D37" s="124">
        <v>0</v>
      </c>
      <c r="E37" s="41">
        <v>0.555004571016982</v>
      </c>
      <c r="F37" s="124">
        <v>0</v>
      </c>
      <c r="G37" s="41">
        <v>1.10214274206541</v>
      </c>
      <c r="H37" s="124"/>
      <c r="I37" s="4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57421875" style="229" customWidth="1"/>
    <col min="4" max="6" width="12.7109375" style="229" customWidth="1"/>
    <col min="7" max="16384" width="11.421875" style="229" customWidth="1"/>
  </cols>
  <sheetData>
    <row r="1" spans="1:57" s="351" customFormat="1" ht="18" customHeight="1">
      <c r="A1" s="347" t="s">
        <v>193</v>
      </c>
      <c r="B1" s="365" t="s">
        <v>333</v>
      </c>
      <c r="C1" s="365" t="s">
        <v>7</v>
      </c>
      <c r="D1" s="348" t="s">
        <v>48</v>
      </c>
      <c r="E1" s="349" t="s">
        <v>47</v>
      </c>
      <c r="F1" s="348" t="s">
        <v>48</v>
      </c>
      <c r="G1" s="349" t="s">
        <v>47</v>
      </c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</row>
    <row r="2" spans="1:7" s="356" customFormat="1" ht="15" customHeight="1">
      <c r="A2" s="352"/>
      <c r="B2" s="353"/>
      <c r="C2" s="225" t="s">
        <v>195</v>
      </c>
      <c r="D2" s="354">
        <v>2010</v>
      </c>
      <c r="E2" s="355">
        <v>2011</v>
      </c>
      <c r="F2" s="354">
        <v>2011</v>
      </c>
      <c r="G2" s="355">
        <v>2012</v>
      </c>
    </row>
    <row r="3" spans="1:6" ht="15" customHeight="1">
      <c r="A3" s="380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/>
      <c r="E4" s="233"/>
      <c r="F4" s="233"/>
      <c r="G4" s="233">
        <v>100828</v>
      </c>
    </row>
    <row r="5" spans="1:7" s="234" customFormat="1" ht="12.75" customHeight="1">
      <c r="A5" s="235">
        <v>31</v>
      </c>
      <c r="B5" s="235"/>
      <c r="C5" s="236" t="s">
        <v>197</v>
      </c>
      <c r="D5" s="238"/>
      <c r="E5" s="238"/>
      <c r="F5" s="238"/>
      <c r="G5" s="238">
        <v>54768</v>
      </c>
    </row>
    <row r="6" spans="1:7" s="234" customFormat="1" ht="12.75" customHeight="1">
      <c r="A6" s="235">
        <v>33</v>
      </c>
      <c r="B6" s="235"/>
      <c r="C6" s="236" t="s">
        <v>92</v>
      </c>
      <c r="D6" s="237"/>
      <c r="E6" s="237"/>
      <c r="F6" s="237"/>
      <c r="G6" s="237">
        <v>9159</v>
      </c>
    </row>
    <row r="7" spans="1:7" s="234" customFormat="1" ht="12.75" customHeight="1">
      <c r="A7" s="235">
        <v>35</v>
      </c>
      <c r="B7" s="235"/>
      <c r="C7" s="236" t="s">
        <v>198</v>
      </c>
      <c r="D7" s="237"/>
      <c r="E7" s="237"/>
      <c r="F7" s="237"/>
      <c r="G7" s="237">
        <v>765</v>
      </c>
    </row>
    <row r="8" spans="1:7" s="243" customFormat="1" ht="25.5">
      <c r="A8" s="239" t="s">
        <v>199</v>
      </c>
      <c r="B8" s="239"/>
      <c r="C8" s="240" t="s">
        <v>200</v>
      </c>
      <c r="D8" s="242"/>
      <c r="E8" s="241"/>
      <c r="F8" s="263"/>
      <c r="G8" s="241">
        <v>765</v>
      </c>
    </row>
    <row r="9" spans="1:7" s="234" customFormat="1" ht="12.75" customHeight="1">
      <c r="A9" s="235">
        <v>36</v>
      </c>
      <c r="B9" s="235"/>
      <c r="C9" s="236" t="s">
        <v>201</v>
      </c>
      <c r="D9" s="244"/>
      <c r="E9" s="237"/>
      <c r="F9" s="244"/>
      <c r="G9" s="237">
        <v>172285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/>
      <c r="E10" s="241"/>
      <c r="F10" s="242"/>
      <c r="G10" s="241">
        <v>2318</v>
      </c>
    </row>
    <row r="11" spans="1:7" s="358" customFormat="1" ht="12.75">
      <c r="A11" s="235">
        <v>37</v>
      </c>
      <c r="B11" s="235"/>
      <c r="C11" s="236" t="s">
        <v>204</v>
      </c>
      <c r="D11" s="255"/>
      <c r="E11" s="237"/>
      <c r="F11" s="255"/>
      <c r="G11" s="237">
        <v>27470</v>
      </c>
    </row>
    <row r="12" spans="1:7" s="234" customFormat="1" ht="12.75" customHeight="1">
      <c r="A12" s="235">
        <v>39</v>
      </c>
      <c r="B12" s="235"/>
      <c r="C12" s="236" t="s">
        <v>205</v>
      </c>
      <c r="D12" s="244"/>
      <c r="E12" s="237"/>
      <c r="F12" s="244"/>
      <c r="G12" s="237">
        <v>15042</v>
      </c>
    </row>
    <row r="13" spans="1:7" ht="12.75" customHeight="1">
      <c r="A13" s="249"/>
      <c r="B13" s="249"/>
      <c r="C13" s="250" t="s">
        <v>206</v>
      </c>
      <c r="D13" s="251">
        <f>D4+D5+D6+D7+D9+D11+D12</f>
        <v>0</v>
      </c>
      <c r="E13" s="251">
        <f>E4+E5+E6+E7+E9+E11+E12</f>
        <v>0</v>
      </c>
      <c r="F13" s="251">
        <f>F4+F5+F6+F7+F9+F11+F12</f>
        <v>0</v>
      </c>
      <c r="G13" s="251">
        <f>G4+G5+G6+G7+G9+G11+G12</f>
        <v>380317</v>
      </c>
    </row>
    <row r="14" spans="1:7" s="234" customFormat="1" ht="12.75" customHeight="1">
      <c r="A14" s="252">
        <v>40</v>
      </c>
      <c r="B14" s="235"/>
      <c r="C14" s="236" t="s">
        <v>207</v>
      </c>
      <c r="D14" s="244"/>
      <c r="E14" s="237"/>
      <c r="F14" s="244"/>
      <c r="G14" s="237">
        <v>79136</v>
      </c>
    </row>
    <row r="15" spans="1:7" s="359" customFormat="1" ht="12.75" customHeight="1">
      <c r="A15" s="235">
        <v>41</v>
      </c>
      <c r="B15" s="235"/>
      <c r="C15" s="236" t="s">
        <v>208</v>
      </c>
      <c r="D15" s="244"/>
      <c r="E15" s="237"/>
      <c r="F15" s="244"/>
      <c r="G15" s="237">
        <v>31701</v>
      </c>
    </row>
    <row r="16" spans="1:7" s="234" customFormat="1" ht="12.75" customHeight="1">
      <c r="A16" s="254">
        <v>42</v>
      </c>
      <c r="B16" s="254"/>
      <c r="C16" s="236" t="s">
        <v>209</v>
      </c>
      <c r="D16" s="244"/>
      <c r="E16" s="237"/>
      <c r="F16" s="244"/>
      <c r="G16" s="237">
        <v>21219</v>
      </c>
    </row>
    <row r="17" spans="1:7" s="256" customFormat="1" ht="12.75" customHeight="1">
      <c r="A17" s="235">
        <v>43</v>
      </c>
      <c r="B17" s="235"/>
      <c r="C17" s="236" t="s">
        <v>210</v>
      </c>
      <c r="D17" s="255"/>
      <c r="E17" s="247"/>
      <c r="F17" s="255"/>
      <c r="G17" s="247">
        <v>1544</v>
      </c>
    </row>
    <row r="18" spans="1:7" s="234" customFormat="1" ht="12.75" customHeight="1">
      <c r="A18" s="235">
        <v>45</v>
      </c>
      <c r="B18" s="235"/>
      <c r="C18" s="236" t="s">
        <v>211</v>
      </c>
      <c r="D18" s="244"/>
      <c r="E18" s="237"/>
      <c r="F18" s="244"/>
      <c r="G18" s="237">
        <v>1292</v>
      </c>
    </row>
    <row r="19" spans="1:7" s="243" customFormat="1" ht="25.5">
      <c r="A19" s="239" t="s">
        <v>212</v>
      </c>
      <c r="B19" s="239"/>
      <c r="C19" s="240" t="s">
        <v>213</v>
      </c>
      <c r="D19" s="242"/>
      <c r="E19" s="241"/>
      <c r="F19" s="263"/>
      <c r="G19" s="241">
        <v>1116</v>
      </c>
    </row>
    <row r="20" spans="1:7" s="234" customFormat="1" ht="12.75" customHeight="1">
      <c r="A20" s="235">
        <v>46</v>
      </c>
      <c r="B20" s="235"/>
      <c r="C20" s="236" t="s">
        <v>214</v>
      </c>
      <c r="D20" s="244"/>
      <c r="E20" s="244"/>
      <c r="F20" s="244"/>
      <c r="G20" s="244">
        <v>193528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/>
      <c r="E21" s="244"/>
      <c r="F21" s="263"/>
      <c r="G21" s="244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/>
      <c r="E22" s="244"/>
      <c r="F22" s="244"/>
      <c r="G22" s="244">
        <v>27470</v>
      </c>
    </row>
    <row r="23" spans="1:7" s="234" customFormat="1" ht="15" customHeight="1">
      <c r="A23" s="235">
        <v>49</v>
      </c>
      <c r="B23" s="235"/>
      <c r="C23" s="236" t="s">
        <v>217</v>
      </c>
      <c r="D23" s="244"/>
      <c r="E23" s="237"/>
      <c r="F23" s="244"/>
      <c r="G23" s="237">
        <v>15042</v>
      </c>
    </row>
    <row r="24" spans="1:7" ht="13.5" customHeight="1">
      <c r="A24" s="249"/>
      <c r="B24" s="264"/>
      <c r="C24" s="250" t="s">
        <v>218</v>
      </c>
      <c r="D24" s="251">
        <f>D14+D15+D16+D17+D18+D20+D22+D23</f>
        <v>0</v>
      </c>
      <c r="E24" s="251">
        <f>E14+E15+E16+E17+E18+E20+E22+E23</f>
        <v>0</v>
      </c>
      <c r="F24" s="251">
        <f>F14+F15+F16+F17+F18+F20+F22+F23</f>
        <v>0</v>
      </c>
      <c r="G24" s="251">
        <f>G14+G15+G16+G17+G18+G20+G22+G23</f>
        <v>370932</v>
      </c>
    </row>
    <row r="25" spans="1:7" s="360" customFormat="1" ht="15" customHeight="1">
      <c r="A25" s="249"/>
      <c r="B25" s="264"/>
      <c r="C25" s="250" t="s">
        <v>219</v>
      </c>
      <c r="D25" s="251">
        <f>D24-D13</f>
        <v>0</v>
      </c>
      <c r="E25" s="251">
        <f>E24-E13</f>
        <v>0</v>
      </c>
      <c r="F25" s="251">
        <f>F24-F13</f>
        <v>0</v>
      </c>
      <c r="G25" s="251">
        <f>G24-G13</f>
        <v>-9385</v>
      </c>
    </row>
    <row r="26" spans="1:7" s="234" customFormat="1" ht="15" customHeight="1">
      <c r="A26" s="235">
        <v>34</v>
      </c>
      <c r="B26" s="235"/>
      <c r="C26" s="236" t="s">
        <v>220</v>
      </c>
      <c r="D26" s="255"/>
      <c r="E26" s="237"/>
      <c r="F26" s="255"/>
      <c r="G26" s="237">
        <v>2921</v>
      </c>
    </row>
    <row r="27" spans="1:7" s="243" customFormat="1" ht="15" customHeight="1">
      <c r="A27" s="259" t="s">
        <v>221</v>
      </c>
      <c r="B27" s="260"/>
      <c r="C27" s="261" t="s">
        <v>222</v>
      </c>
      <c r="D27" s="255"/>
      <c r="E27" s="237"/>
      <c r="F27" s="255"/>
      <c r="G27" s="262">
        <v>2745</v>
      </c>
    </row>
    <row r="28" spans="1:7" s="234" customFormat="1" ht="15" customHeight="1">
      <c r="A28" s="235">
        <v>440</v>
      </c>
      <c r="B28" s="235"/>
      <c r="C28" s="236" t="s">
        <v>223</v>
      </c>
      <c r="D28" s="255"/>
      <c r="E28" s="237"/>
      <c r="F28" s="255"/>
      <c r="G28" s="237">
        <v>306</v>
      </c>
    </row>
    <row r="29" spans="1:7" s="234" customFormat="1" ht="15" customHeight="1">
      <c r="A29" s="235">
        <v>441</v>
      </c>
      <c r="B29" s="235"/>
      <c r="C29" s="236" t="s">
        <v>224</v>
      </c>
      <c r="D29" s="255"/>
      <c r="E29" s="237"/>
      <c r="F29" s="255"/>
      <c r="G29" s="237">
        <v>2565</v>
      </c>
    </row>
    <row r="30" spans="1:7" s="234" customFormat="1" ht="15" customHeight="1">
      <c r="A30" s="235">
        <v>442</v>
      </c>
      <c r="B30" s="235"/>
      <c r="C30" s="236" t="s">
        <v>225</v>
      </c>
      <c r="D30" s="255"/>
      <c r="E30" s="237"/>
      <c r="F30" s="255"/>
      <c r="G30" s="237">
        <v>265</v>
      </c>
    </row>
    <row r="31" spans="1:7" s="234" customFormat="1" ht="15" customHeight="1">
      <c r="A31" s="235">
        <v>443</v>
      </c>
      <c r="B31" s="235"/>
      <c r="C31" s="236" t="s">
        <v>226</v>
      </c>
      <c r="D31" s="255"/>
      <c r="E31" s="237"/>
      <c r="F31" s="255"/>
      <c r="G31" s="237">
        <v>274</v>
      </c>
    </row>
    <row r="32" spans="1:7" s="234" customFormat="1" ht="15" customHeight="1">
      <c r="A32" s="235">
        <v>444</v>
      </c>
      <c r="B32" s="235"/>
      <c r="C32" s="236" t="s">
        <v>227</v>
      </c>
      <c r="D32" s="255"/>
      <c r="E32" s="237"/>
      <c r="F32" s="255"/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55"/>
      <c r="E33" s="237"/>
      <c r="F33" s="255"/>
      <c r="G33" s="237">
        <v>12</v>
      </c>
    </row>
    <row r="34" spans="1:7" s="234" customFormat="1" ht="15" customHeight="1">
      <c r="A34" s="235">
        <v>446</v>
      </c>
      <c r="B34" s="235"/>
      <c r="C34" s="236" t="s">
        <v>229</v>
      </c>
      <c r="D34" s="255"/>
      <c r="E34" s="237"/>
      <c r="F34" s="255"/>
      <c r="G34" s="237">
        <v>8900</v>
      </c>
    </row>
    <row r="35" spans="1:7" s="234" customFormat="1" ht="15" customHeight="1">
      <c r="A35" s="235">
        <v>447</v>
      </c>
      <c r="B35" s="235"/>
      <c r="C35" s="236" t="s">
        <v>230</v>
      </c>
      <c r="D35" s="255"/>
      <c r="E35" s="237"/>
      <c r="F35" s="255"/>
      <c r="G35" s="237">
        <v>2883</v>
      </c>
    </row>
    <row r="36" spans="1:7" s="234" customFormat="1" ht="15" customHeight="1">
      <c r="A36" s="235">
        <v>448</v>
      </c>
      <c r="B36" s="235"/>
      <c r="C36" s="236" t="s">
        <v>231</v>
      </c>
      <c r="D36" s="255"/>
      <c r="E36" s="237"/>
      <c r="F36" s="255"/>
      <c r="G36" s="237">
        <v>17</v>
      </c>
    </row>
    <row r="37" spans="1:7" s="234" customFormat="1" ht="15" customHeight="1">
      <c r="A37" s="235">
        <v>449</v>
      </c>
      <c r="B37" s="235"/>
      <c r="C37" s="236" t="s">
        <v>232</v>
      </c>
      <c r="D37" s="255"/>
      <c r="E37" s="237"/>
      <c r="F37" s="255"/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55"/>
      <c r="E38" s="244"/>
      <c r="F38" s="255"/>
      <c r="G38" s="263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0</v>
      </c>
      <c r="E39" s="251">
        <f>(SUM(E28:E37))-E26</f>
        <v>0</v>
      </c>
      <c r="F39" s="251">
        <f>(SUM(F28:F37))-F26</f>
        <v>0</v>
      </c>
      <c r="G39" s="251">
        <f>(SUM(G28:G37))-G26</f>
        <v>12301</v>
      </c>
    </row>
    <row r="40" spans="1:7" ht="14.25" customHeight="1">
      <c r="A40" s="264"/>
      <c r="B40" s="264"/>
      <c r="C40" s="250" t="s">
        <v>236</v>
      </c>
      <c r="D40" s="251">
        <f>D39+D25</f>
        <v>0</v>
      </c>
      <c r="E40" s="251">
        <f>E39+E25</f>
        <v>0</v>
      </c>
      <c r="F40" s="251">
        <f>F39+F25</f>
        <v>0</v>
      </c>
      <c r="G40" s="251">
        <f>G39+G25</f>
        <v>2916</v>
      </c>
    </row>
    <row r="41" spans="1:7" s="234" customFormat="1" ht="15.75" customHeight="1">
      <c r="A41" s="254">
        <v>38</v>
      </c>
      <c r="B41" s="254"/>
      <c r="C41" s="236" t="s">
        <v>237</v>
      </c>
      <c r="D41" s="244"/>
      <c r="E41" s="237"/>
      <c r="F41" s="244"/>
      <c r="G41" s="237">
        <v>0</v>
      </c>
    </row>
    <row r="42" spans="1:7" s="243" customFormat="1" ht="25.5">
      <c r="A42" s="239" t="s">
        <v>238</v>
      </c>
      <c r="B42" s="239"/>
      <c r="C42" s="240" t="s">
        <v>239</v>
      </c>
      <c r="D42" s="270"/>
      <c r="E42" s="269"/>
      <c r="F42" s="270"/>
      <c r="G42" s="262">
        <v>0</v>
      </c>
    </row>
    <row r="43" spans="1:7" s="243" customFormat="1" ht="25.5">
      <c r="A43" s="239" t="s">
        <v>240</v>
      </c>
      <c r="B43" s="239"/>
      <c r="C43" s="240" t="s">
        <v>241</v>
      </c>
      <c r="D43" s="270"/>
      <c r="E43" s="269"/>
      <c r="F43" s="270"/>
      <c r="G43" s="262">
        <v>0</v>
      </c>
    </row>
    <row r="44" spans="1:7" s="243" customFormat="1" ht="12.75">
      <c r="A44" s="259" t="s">
        <v>242</v>
      </c>
      <c r="B44" s="259"/>
      <c r="C44" s="261" t="s">
        <v>98</v>
      </c>
      <c r="D44" s="263"/>
      <c r="E44" s="262"/>
      <c r="F44" s="263"/>
      <c r="G44" s="262">
        <v>0</v>
      </c>
    </row>
    <row r="45" spans="1:7" s="234" customFormat="1" ht="12.75">
      <c r="A45" s="235">
        <v>48</v>
      </c>
      <c r="B45" s="235"/>
      <c r="C45" s="236" t="s">
        <v>243</v>
      </c>
      <c r="D45" s="244"/>
      <c r="E45" s="237"/>
      <c r="F45" s="244"/>
      <c r="G45" s="237">
        <v>0</v>
      </c>
    </row>
    <row r="46" spans="1:7" s="243" customFormat="1" ht="12.75">
      <c r="A46" s="259" t="s">
        <v>244</v>
      </c>
      <c r="B46" s="260"/>
      <c r="C46" s="261" t="s">
        <v>245</v>
      </c>
      <c r="D46" s="263"/>
      <c r="E46" s="262"/>
      <c r="F46" s="263"/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/>
      <c r="E47" s="262"/>
      <c r="F47" s="263"/>
      <c r="G47" s="262">
        <v>0</v>
      </c>
    </row>
    <row r="48" spans="1:7" ht="12.75">
      <c r="A48" s="249"/>
      <c r="B48" s="249"/>
      <c r="C48" s="250" t="s">
        <v>247</v>
      </c>
      <c r="D48" s="251">
        <f>D45-D41</f>
        <v>0</v>
      </c>
      <c r="E48" s="251">
        <f>E45-E41</f>
        <v>0</v>
      </c>
      <c r="F48" s="251">
        <f>F45-F41</f>
        <v>0</v>
      </c>
      <c r="G48" s="251">
        <f>G45-G41</f>
        <v>0</v>
      </c>
    </row>
    <row r="49" spans="1:7" ht="12.75">
      <c r="A49" s="271"/>
      <c r="B49" s="271"/>
      <c r="C49" s="250" t="s">
        <v>248</v>
      </c>
      <c r="D49" s="251">
        <f>D40+D48</f>
        <v>0</v>
      </c>
      <c r="E49" s="251">
        <f>E40+E48</f>
        <v>0</v>
      </c>
      <c r="F49" s="251">
        <f>F40+F48</f>
        <v>0</v>
      </c>
      <c r="G49" s="251">
        <f>G40+G48</f>
        <v>2916</v>
      </c>
    </row>
    <row r="50" spans="1:7" ht="12.75">
      <c r="A50" s="272">
        <v>3</v>
      </c>
      <c r="B50" s="272"/>
      <c r="C50" s="273" t="s">
        <v>249</v>
      </c>
      <c r="D50" s="274">
        <f>D13+D26+D41</f>
        <v>0</v>
      </c>
      <c r="E50" s="274">
        <f>E13+E26+E41</f>
        <v>0</v>
      </c>
      <c r="F50" s="274">
        <f>F13+F26+F41</f>
        <v>0</v>
      </c>
      <c r="G50" s="274">
        <f>G13+G26+G41</f>
        <v>383238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0</v>
      </c>
      <c r="E51" s="274">
        <f>E24+E28+E29+E30+E31+E32+E33+E34+E35+E36+E37+E45</f>
        <v>0</v>
      </c>
      <c r="F51" s="274">
        <f>F24+F28+F29+F30+F31+F32+F33+F34+F35+F36+F37+F45</f>
        <v>0</v>
      </c>
      <c r="G51" s="274">
        <f>G24+G28+G29+G30+G31+G32+G33+G34+G35+G36+G37+G45</f>
        <v>386154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81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55"/>
      <c r="E54" s="237"/>
      <c r="F54" s="255"/>
      <c r="G54" s="237">
        <f>67649-1971</f>
        <v>65678</v>
      </c>
    </row>
    <row r="55" spans="1:7" s="234" customFormat="1" ht="12.75">
      <c r="A55" s="283" t="s">
        <v>254</v>
      </c>
      <c r="B55" s="284"/>
      <c r="C55" s="284" t="s">
        <v>255</v>
      </c>
      <c r="D55" s="255"/>
      <c r="E55" s="237"/>
      <c r="F55" s="255"/>
      <c r="G55" s="262">
        <v>15583</v>
      </c>
    </row>
    <row r="56" spans="1:7" s="234" customFormat="1" ht="12.75">
      <c r="A56" s="283" t="s">
        <v>256</v>
      </c>
      <c r="B56" s="284"/>
      <c r="C56" s="284" t="s">
        <v>257</v>
      </c>
      <c r="D56" s="255"/>
      <c r="E56" s="237"/>
      <c r="F56" s="255"/>
      <c r="G56" s="262">
        <v>0</v>
      </c>
    </row>
    <row r="57" spans="1:7" s="234" customFormat="1" ht="12.75">
      <c r="A57" s="288">
        <v>57</v>
      </c>
      <c r="B57" s="289"/>
      <c r="C57" s="289" t="s">
        <v>258</v>
      </c>
      <c r="D57" s="255"/>
      <c r="E57" s="237"/>
      <c r="F57" s="255"/>
      <c r="G57" s="237">
        <v>1971</v>
      </c>
    </row>
    <row r="58" spans="1:7" s="234" customFormat="1" ht="12.75">
      <c r="A58" s="288">
        <v>58</v>
      </c>
      <c r="B58" s="289"/>
      <c r="C58" s="289" t="s">
        <v>259</v>
      </c>
      <c r="D58" s="244"/>
      <c r="E58" s="237"/>
      <c r="F58" s="244"/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0</v>
      </c>
      <c r="E59" s="293">
        <f>E54+E57+E58</f>
        <v>0</v>
      </c>
      <c r="F59" s="293">
        <f>F54+F57+F58</f>
        <v>0</v>
      </c>
      <c r="G59" s="293">
        <f>G54+G57+G58</f>
        <v>67649</v>
      </c>
    </row>
    <row r="60" spans="1:7" s="234" customFormat="1" ht="12.75">
      <c r="A60" s="294" t="s">
        <v>261</v>
      </c>
      <c r="B60" s="295"/>
      <c r="C60" s="295" t="s">
        <v>262</v>
      </c>
      <c r="D60" s="255"/>
      <c r="E60" s="237"/>
      <c r="F60" s="255"/>
      <c r="G60" s="237">
        <f>41295-1971</f>
        <v>39324</v>
      </c>
    </row>
    <row r="61" spans="1:7" s="234" customFormat="1" ht="12.75">
      <c r="A61" s="294" t="s">
        <v>263</v>
      </c>
      <c r="B61" s="295"/>
      <c r="C61" s="295" t="s">
        <v>264</v>
      </c>
      <c r="D61" s="255"/>
      <c r="E61" s="237"/>
      <c r="F61" s="255"/>
      <c r="G61" s="262">
        <v>0</v>
      </c>
    </row>
    <row r="62" spans="1:7" s="234" customFormat="1" ht="12.75">
      <c r="A62" s="294" t="s">
        <v>265</v>
      </c>
      <c r="B62" s="295"/>
      <c r="C62" s="295" t="s">
        <v>266</v>
      </c>
      <c r="D62" s="255"/>
      <c r="E62" s="237"/>
      <c r="F62" s="255"/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55"/>
      <c r="E63" s="237"/>
      <c r="F63" s="255"/>
      <c r="G63" s="290">
        <v>1971</v>
      </c>
    </row>
    <row r="64" spans="1:7" s="234" customFormat="1" ht="12.75">
      <c r="A64" s="294">
        <v>68</v>
      </c>
      <c r="B64" s="295"/>
      <c r="C64" s="295" t="s">
        <v>267</v>
      </c>
      <c r="D64" s="237"/>
      <c r="E64" s="237"/>
      <c r="F64" s="237"/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0</v>
      </c>
      <c r="E65" s="293">
        <f>E60+E63+E64</f>
        <v>0</v>
      </c>
      <c r="F65" s="293">
        <f>F60+F63+F64</f>
        <v>0</v>
      </c>
      <c r="G65" s="293">
        <f>G60+G63+G64</f>
        <v>41295</v>
      </c>
    </row>
    <row r="66" spans="1:7" ht="12.75">
      <c r="A66" s="296"/>
      <c r="B66" s="296"/>
      <c r="C66" s="292" t="s">
        <v>15</v>
      </c>
      <c r="D66" s="293">
        <f>D59-D65</f>
        <v>0</v>
      </c>
      <c r="E66" s="293">
        <f>E59-E65</f>
        <v>0</v>
      </c>
      <c r="F66" s="293">
        <f>F59-F65</f>
        <v>0</v>
      </c>
      <c r="G66" s="293">
        <f>G59-G65</f>
        <v>26354</v>
      </c>
    </row>
    <row r="67" spans="1:7" ht="12.75">
      <c r="A67" s="289"/>
      <c r="B67" s="289"/>
      <c r="C67" s="297" t="s">
        <v>269</v>
      </c>
      <c r="D67" s="298">
        <f>D66-D55-D56+D61+D62</f>
        <v>0</v>
      </c>
      <c r="E67" s="298">
        <f>E66-E55-E56+E61+E62</f>
        <v>0</v>
      </c>
      <c r="F67" s="298">
        <f>F66-F55-F56+F61+F62</f>
        <v>0</v>
      </c>
      <c r="G67" s="298">
        <f>G66-G55-G56+G61+G62</f>
        <v>10771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37"/>
      <c r="E70" s="255"/>
      <c r="F70" s="237"/>
      <c r="G70" s="255"/>
    </row>
    <row r="71" spans="1:7" s="301" customFormat="1" ht="12.75">
      <c r="A71" s="300">
        <v>14</v>
      </c>
      <c r="B71" s="300"/>
      <c r="C71" s="300" t="s">
        <v>272</v>
      </c>
      <c r="D71" s="237"/>
      <c r="E71" s="255"/>
      <c r="F71" s="237"/>
      <c r="G71" s="255"/>
    </row>
    <row r="72" spans="1:7" s="301" customFormat="1" ht="12.75">
      <c r="A72" s="302" t="s">
        <v>273</v>
      </c>
      <c r="B72" s="302"/>
      <c r="C72" s="302" t="s">
        <v>255</v>
      </c>
      <c r="D72" s="237"/>
      <c r="E72" s="255"/>
      <c r="F72" s="237"/>
      <c r="G72" s="255"/>
    </row>
    <row r="73" spans="1:7" s="301" customFormat="1" ht="12.75">
      <c r="A73" s="302" t="s">
        <v>274</v>
      </c>
      <c r="B73" s="302"/>
      <c r="C73" s="302" t="s">
        <v>275</v>
      </c>
      <c r="D73" s="237"/>
      <c r="E73" s="255"/>
      <c r="F73" s="237"/>
      <c r="G73" s="255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0</v>
      </c>
      <c r="E74" s="306">
        <f>E70+E71</f>
        <v>0</v>
      </c>
      <c r="F74" s="306">
        <f>F70+F71</f>
        <v>0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/>
      <c r="E76" s="290"/>
      <c r="F76" s="290"/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/>
      <c r="E77" s="287"/>
      <c r="F77" s="287"/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/>
      <c r="E78" s="287"/>
      <c r="F78" s="287"/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/>
      <c r="E79" s="287"/>
      <c r="F79" s="287"/>
      <c r="G79" s="287"/>
    </row>
    <row r="80" spans="1:7" s="308" customFormat="1" ht="12.75">
      <c r="A80" s="307" t="s">
        <v>284</v>
      </c>
      <c r="B80" s="302"/>
      <c r="C80" s="302" t="s">
        <v>285</v>
      </c>
      <c r="D80" s="287"/>
      <c r="E80" s="287"/>
      <c r="F80" s="287"/>
      <c r="G80" s="287"/>
    </row>
    <row r="81" spans="1:7" s="308" customFormat="1" ht="12.75">
      <c r="A81" s="307" t="s">
        <v>286</v>
      </c>
      <c r="B81" s="302"/>
      <c r="C81" s="302" t="s">
        <v>287</v>
      </c>
      <c r="D81" s="287"/>
      <c r="E81" s="287"/>
      <c r="F81" s="287"/>
      <c r="G81" s="287"/>
    </row>
    <row r="82" spans="1:7" s="301" customFormat="1" ht="12.75">
      <c r="A82" s="309">
        <v>29</v>
      </c>
      <c r="B82" s="300"/>
      <c r="C82" s="300" t="s">
        <v>288</v>
      </c>
      <c r="D82" s="290"/>
      <c r="E82" s="290"/>
      <c r="F82" s="290"/>
      <c r="G82" s="290"/>
    </row>
    <row r="83" spans="1:7" s="301" customFormat="1" ht="12.75">
      <c r="A83" s="307" t="s">
        <v>289</v>
      </c>
      <c r="B83" s="302"/>
      <c r="C83" s="302" t="s">
        <v>290</v>
      </c>
      <c r="D83" s="287"/>
      <c r="E83" s="287"/>
      <c r="F83" s="287"/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0</v>
      </c>
      <c r="E84" s="306">
        <f>E76+E82</f>
        <v>0</v>
      </c>
      <c r="F84" s="306">
        <f>F76+F82</f>
        <v>0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0</v>
      </c>
      <c r="E87" s="315">
        <f>E49+E6+E8+E10-E19-E21-E38+E42+E44-E47</f>
        <v>0</v>
      </c>
      <c r="F87" s="315">
        <f>F49+F6+F8+F10-F19-F21-F38+F42+F44-F47</f>
        <v>0</v>
      </c>
      <c r="G87" s="315">
        <f>G49+G6+G8+G10-G19-G21-G38+G42+G44-G47</f>
        <v>14042</v>
      </c>
    </row>
    <row r="88" spans="1:7" ht="12.75">
      <c r="A88" s="316">
        <v>40</v>
      </c>
      <c r="B88" s="317"/>
      <c r="C88" s="317" t="s">
        <v>294</v>
      </c>
      <c r="D88" s="319">
        <f>IF(0=D111,0,D87/D111)</f>
        <v>0</v>
      </c>
      <c r="E88" s="319">
        <f>IF(0=E111,0,E87/E111)</f>
        <v>0</v>
      </c>
      <c r="F88" s="319">
        <f>IF(0=F111,0,F87/F111)</f>
        <v>0</v>
      </c>
      <c r="G88" s="319">
        <f>IF(0=G111,0,G87/G111)</f>
        <v>0.04292509354136607</v>
      </c>
    </row>
    <row r="89" spans="1:7" ht="25.5">
      <c r="A89" s="320" t="s">
        <v>295</v>
      </c>
      <c r="B89" s="321"/>
      <c r="C89" s="321" t="s">
        <v>296</v>
      </c>
      <c r="D89" s="362">
        <f>IF(0=D66,0,D87/D66)</f>
        <v>0</v>
      </c>
      <c r="E89" s="362">
        <f>IF(0=E66,0,E87/E66)</f>
        <v>0</v>
      </c>
      <c r="F89" s="362">
        <f>IF(0=F66,0,F87/F66)</f>
        <v>0</v>
      </c>
      <c r="G89" s="362">
        <f>IF(0=G66,0,G87/G66)</f>
        <v>0.5328223419594749</v>
      </c>
    </row>
    <row r="90" spans="1:7" ht="25.5">
      <c r="A90" s="323" t="s">
        <v>297</v>
      </c>
      <c r="B90" s="324"/>
      <c r="C90" s="324" t="s">
        <v>298</v>
      </c>
      <c r="D90" s="363">
        <f>IF(0=D67,0,D87/D67)</f>
        <v>0</v>
      </c>
      <c r="E90" s="363">
        <f>IF(0=E67,0,E87/E67)</f>
        <v>0</v>
      </c>
      <c r="F90" s="362">
        <f>IF(0=F67,0,F87/F67)</f>
        <v>0</v>
      </c>
      <c r="G90" s="363">
        <f>IF(0=G67,0,G87/G67)</f>
        <v>1.3036858230433572</v>
      </c>
    </row>
    <row r="91" spans="1:7" ht="25.5">
      <c r="A91" s="327" t="s">
        <v>299</v>
      </c>
      <c r="B91" s="328"/>
      <c r="C91" s="328" t="s">
        <v>300</v>
      </c>
      <c r="D91" s="329">
        <f>D87-D66</f>
        <v>0</v>
      </c>
      <c r="E91" s="329">
        <f>E87-E66</f>
        <v>0</v>
      </c>
      <c r="F91" s="329">
        <f>F87-F66</f>
        <v>0</v>
      </c>
      <c r="G91" s="329">
        <f>G87-G66</f>
        <v>-12312</v>
      </c>
    </row>
    <row r="92" spans="1:7" ht="25.5">
      <c r="A92" s="323" t="s">
        <v>301</v>
      </c>
      <c r="B92" s="324"/>
      <c r="C92" s="324" t="s">
        <v>302</v>
      </c>
      <c r="D92" s="330">
        <f>D87-D67</f>
        <v>0</v>
      </c>
      <c r="E92" s="330">
        <f>E87-E67</f>
        <v>0</v>
      </c>
      <c r="F92" s="330">
        <f>F87-F67</f>
        <v>0</v>
      </c>
      <c r="G92" s="330">
        <f>G87-G67</f>
        <v>3271</v>
      </c>
    </row>
    <row r="93" spans="1:7" ht="12.75">
      <c r="A93" s="314">
        <v>31</v>
      </c>
      <c r="B93" s="314"/>
      <c r="C93" s="314" t="s">
        <v>303</v>
      </c>
      <c r="D93" s="331">
        <f>D77+D78+D80</f>
        <v>0</v>
      </c>
      <c r="E93" s="331">
        <f>E77+E78+E80</f>
        <v>0</v>
      </c>
      <c r="F93" s="331">
        <f>F77+F78+F80</f>
        <v>0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</v>
      </c>
      <c r="E94" s="326">
        <f>IF(0=E111,0,E93/E111)</f>
        <v>0</v>
      </c>
      <c r="F94" s="326">
        <f>IF(0=F111,0,F93/F111)</f>
        <v>0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0</v>
      </c>
      <c r="E95" s="331">
        <f>E76-E70</f>
        <v>0</v>
      </c>
      <c r="F95" s="331">
        <f>F76-F70</f>
        <v>0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0</v>
      </c>
      <c r="E96" s="333">
        <f>E71-E72-E73-E82</f>
        <v>0</v>
      </c>
      <c r="F96" s="333">
        <f>F71-F72-F73-F82</f>
        <v>0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0</v>
      </c>
      <c r="E97" s="333">
        <f>IF(0=E109,0,1000*(E95/E109))</f>
        <v>0</v>
      </c>
      <c r="F97" s="333">
        <f>IF(0=F109,0,1000*(F95/F109))</f>
        <v>0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0</v>
      </c>
      <c r="E98" s="333">
        <f>IF(E109=0,0,1000*(E96/E109))</f>
        <v>0</v>
      </c>
      <c r="F98" s="333">
        <f>IF(F109=0,0,1000*(F96/F109))</f>
        <v>0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0</v>
      </c>
      <c r="E99" s="326">
        <f>IF(E14=0,0,(E76-E81-E70)/E14)</f>
        <v>0</v>
      </c>
      <c r="F99" s="326">
        <f>IF(F14=0,0,(F76-F81-F70)/F14)</f>
        <v>0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0</v>
      </c>
      <c r="E100" s="315">
        <f>E82</f>
        <v>0</v>
      </c>
      <c r="F100" s="315">
        <f>F82</f>
        <v>0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</v>
      </c>
      <c r="E101" s="326">
        <f>IF(E112=0,0,E83/E112)</f>
        <v>0</v>
      </c>
      <c r="F101" s="326">
        <f>IF(F112=0,0,F83/F112)</f>
        <v>0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</v>
      </c>
      <c r="E102" s="335">
        <f>IF(E111=0,0,(E27-E28+E6)/E111)</f>
        <v>0</v>
      </c>
      <c r="F102" s="335">
        <f>IF(F111=0,0,(F27-F28+F6)/F111)</f>
        <v>0</v>
      </c>
      <c r="G102" s="335">
        <f>IF(G111=0,0,(G27-G28+G6)/G111)</f>
        <v>0.035454011885255925</v>
      </c>
    </row>
    <row r="103" spans="1:7" ht="12.75">
      <c r="A103" s="317">
        <v>43</v>
      </c>
      <c r="B103" s="317"/>
      <c r="C103" s="317" t="s">
        <v>315</v>
      </c>
      <c r="D103" s="315">
        <f>D39</f>
        <v>0</v>
      </c>
      <c r="E103" s="315">
        <f>E39</f>
        <v>0</v>
      </c>
      <c r="F103" s="315">
        <f>F39</f>
        <v>0</v>
      </c>
      <c r="G103" s="315">
        <f>G39</f>
        <v>12301</v>
      </c>
    </row>
    <row r="104" spans="1:7" ht="12.75">
      <c r="A104" s="332">
        <v>44</v>
      </c>
      <c r="B104" s="332"/>
      <c r="C104" s="332" t="s">
        <v>316</v>
      </c>
      <c r="D104" s="337">
        <f>IF(0=D70,"",(D28+D29+D30+D31+D32)/D70)</f>
      </c>
      <c r="E104" s="336">
        <f>IF(0=E70,"",(E28+E29+E30+E31+E32)/E70)</f>
      </c>
      <c r="F104" s="337">
        <f>IF(0=F70,"",(F28+F29+F30+F31+F32)/F70)</f>
      </c>
      <c r="G104" s="336">
        <f>IF(0=G70,"",(G28+G29+G30+G31+G32)/G70)</f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</v>
      </c>
      <c r="E105" s="319">
        <f>IF(E111=0,0,(E27-E28)/E111)</f>
        <v>0</v>
      </c>
      <c r="F105" s="319">
        <f>IF(F111=0,0,(F27-F28)/F111)</f>
        <v>0</v>
      </c>
      <c r="G105" s="319">
        <f>IF(G111=0,0,(G27-G28)/G111)</f>
        <v>0.007455797119170477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</v>
      </c>
      <c r="E106" s="335">
        <f>IF(E113=0,0,E54/E113)</f>
        <v>0</v>
      </c>
      <c r="F106" s="335">
        <f>IF(F113=0,0,F54/F113)</f>
        <v>0</v>
      </c>
      <c r="G106" s="335">
        <f>IF(G113=0,0,G54/G113)</f>
        <v>0.16565274414850686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/>
      <c r="E109" s="290"/>
      <c r="F109" s="290"/>
      <c r="G109" s="290">
        <v>35381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0</v>
      </c>
      <c r="E111" s="342">
        <f>E14+E15+E16+E17+E20</f>
        <v>0</v>
      </c>
      <c r="F111" s="342">
        <v>0</v>
      </c>
      <c r="G111" s="342">
        <f>G14+G15+G16+G17+G20</f>
        <v>327128</v>
      </c>
    </row>
    <row r="112" spans="1:7" ht="12.75">
      <c r="A112" s="339"/>
      <c r="B112" s="339"/>
      <c r="C112" s="339" t="s">
        <v>323</v>
      </c>
      <c r="D112" s="342">
        <f>D50-D11-D41-D12</f>
        <v>0</v>
      </c>
      <c r="E112" s="342">
        <f>E50-E11-E41-E12</f>
        <v>0</v>
      </c>
      <c r="F112" s="342">
        <f>F50-F11-F41-F12</f>
        <v>0</v>
      </c>
      <c r="G112" s="342">
        <f>G50-G11-G41-G12</f>
        <v>340726</v>
      </c>
    </row>
    <row r="113" spans="1:7" ht="12.75">
      <c r="A113" s="339"/>
      <c r="B113" s="339"/>
      <c r="C113" s="339" t="s">
        <v>324</v>
      </c>
      <c r="D113" s="342">
        <f>D50-D6-D7-D11-D12-D41+D54</f>
        <v>0</v>
      </c>
      <c r="E113" s="342">
        <f>E50-E6-E7-E11-E12-E41+E54</f>
        <v>0</v>
      </c>
      <c r="F113" s="342">
        <f>F50-F6-F7-F11-F12-F41+F54</f>
        <v>0</v>
      </c>
      <c r="G113" s="342">
        <f>G50-G6-G7-G11-G12-G41+G54</f>
        <v>396480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0</v>
      </c>
      <c r="E114" s="345">
        <f t="shared" si="0"/>
        <v>0</v>
      </c>
      <c r="F114" s="345">
        <f t="shared" si="0"/>
        <v>0</v>
      </c>
      <c r="G114" s="345">
        <f t="shared" si="0"/>
        <v>381674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0</v>
      </c>
      <c r="E115" s="345">
        <f t="shared" si="1"/>
        <v>0</v>
      </c>
      <c r="F115" s="345">
        <f t="shared" si="1"/>
        <v>0</v>
      </c>
      <c r="G115" s="345">
        <f t="shared" si="1"/>
        <v>381674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0</v>
      </c>
      <c r="E116" s="345">
        <f t="shared" si="2"/>
        <v>0</v>
      </c>
      <c r="F116" s="345">
        <f t="shared" si="2"/>
        <v>0</v>
      </c>
      <c r="G116" s="345">
        <f t="shared" si="2"/>
        <v>394162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0</v>
      </c>
      <c r="E117" s="345">
        <f t="shared" si="3"/>
        <v>0</v>
      </c>
      <c r="F117" s="345">
        <f t="shared" si="3"/>
        <v>0</v>
      </c>
      <c r="G117" s="345">
        <f t="shared" si="3"/>
        <v>394162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0</v>
      </c>
      <c r="E118" s="345">
        <f t="shared" si="4"/>
        <v>0</v>
      </c>
      <c r="F118" s="345">
        <f t="shared" si="4"/>
        <v>0</v>
      </c>
      <c r="G118" s="345">
        <f t="shared" si="4"/>
        <v>-12488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0</v>
      </c>
      <c r="E119" s="345">
        <f t="shared" si="5"/>
        <v>0</v>
      </c>
      <c r="F119" s="345">
        <f t="shared" si="5"/>
        <v>0</v>
      </c>
      <c r="G119" s="345">
        <f t="shared" si="5"/>
        <v>-12488</v>
      </c>
      <c r="H119" s="346">
        <f t="shared" si="5"/>
        <v>0</v>
      </c>
      <c r="I119" s="346">
        <f t="shared" si="5"/>
        <v>0</v>
      </c>
    </row>
  </sheetData>
  <sheetProtection selectLockedCells="1"/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1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1" max="8" man="1"/>
    <brk id="8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31" activeCellId="8" sqref="F11 F8 H8 D21 F27 F30 H30 D30 D3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8" width="11.57421875" style="0" bestFit="1" customWidth="1"/>
    <col min="9" max="9" width="12.28125" style="0" bestFit="1" customWidth="1"/>
  </cols>
  <sheetData>
    <row r="1" spans="1:9" ht="12.75">
      <c r="A1" s="5" t="s">
        <v>76</v>
      </c>
      <c r="B1" s="6" t="s">
        <v>8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47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 t="s">
        <v>53</v>
      </c>
    </row>
    <row r="4" spans="1:9" ht="12.75">
      <c r="A4" s="5" t="s">
        <v>81</v>
      </c>
      <c r="B4" s="9" t="s">
        <v>82</v>
      </c>
      <c r="C4" s="10">
        <v>201059</v>
      </c>
      <c r="D4" s="11">
        <v>0.036938908479600484</v>
      </c>
      <c r="E4" s="10">
        <v>208485.9</v>
      </c>
      <c r="F4" s="11">
        <v>-0.022655249107973195</v>
      </c>
      <c r="G4" s="10">
        <v>203762.6</v>
      </c>
      <c r="H4" s="11">
        <v>0.041550313943775716</v>
      </c>
      <c r="I4" s="12">
        <v>212229</v>
      </c>
    </row>
    <row r="5" spans="1:9" ht="12.75">
      <c r="A5" s="13" t="s">
        <v>83</v>
      </c>
      <c r="B5" s="14" t="s">
        <v>84</v>
      </c>
      <c r="C5" s="15">
        <v>84297</v>
      </c>
      <c r="D5" s="16">
        <v>-0.014883091924979606</v>
      </c>
      <c r="E5" s="15">
        <v>83042.4</v>
      </c>
      <c r="F5" s="16">
        <v>-0.04412926408677966</v>
      </c>
      <c r="G5" s="15">
        <v>79377.8</v>
      </c>
      <c r="H5" s="16">
        <v>0.13214651955584558</v>
      </c>
      <c r="I5" s="17">
        <v>89867.3</v>
      </c>
    </row>
    <row r="6" spans="1:9" ht="12.75">
      <c r="A6" s="13" t="s">
        <v>85</v>
      </c>
      <c r="B6" s="14" t="s">
        <v>86</v>
      </c>
      <c r="C6" s="15">
        <v>21761</v>
      </c>
      <c r="D6" s="16">
        <v>-0.09532190616240059</v>
      </c>
      <c r="E6" s="15">
        <v>19686.7</v>
      </c>
      <c r="F6" s="16">
        <v>-0.049855994148333645</v>
      </c>
      <c r="G6" s="15">
        <v>18705.2</v>
      </c>
      <c r="H6" s="16">
        <v>0.13038085666018</v>
      </c>
      <c r="I6" s="17">
        <v>21144</v>
      </c>
    </row>
    <row r="7" spans="1:9" ht="12.75">
      <c r="A7" s="13" t="s">
        <v>87</v>
      </c>
      <c r="B7" s="14" t="s">
        <v>88</v>
      </c>
      <c r="C7" s="15">
        <v>5453</v>
      </c>
      <c r="D7" s="16">
        <v>0.10214560792224464</v>
      </c>
      <c r="E7" s="15">
        <v>6010</v>
      </c>
      <c r="F7" s="16">
        <v>0.0632279534109817</v>
      </c>
      <c r="G7" s="15">
        <v>6390</v>
      </c>
      <c r="H7" s="16">
        <v>-0.12363067292644757</v>
      </c>
      <c r="I7" s="17">
        <v>5600</v>
      </c>
    </row>
    <row r="8" spans="1:9" ht="12.75">
      <c r="A8" s="13" t="s">
        <v>89</v>
      </c>
      <c r="B8" s="14" t="s">
        <v>90</v>
      </c>
      <c r="C8" s="15">
        <v>1</v>
      </c>
      <c r="D8" s="16">
        <v>-1</v>
      </c>
      <c r="E8" s="15">
        <v>0</v>
      </c>
      <c r="F8" s="43" t="s">
        <v>95</v>
      </c>
      <c r="G8" s="15">
        <v>0</v>
      </c>
      <c r="H8" s="43" t="s">
        <v>95</v>
      </c>
      <c r="I8" s="17">
        <v>0</v>
      </c>
    </row>
    <row r="9" spans="1:9" ht="12.75">
      <c r="A9" s="13" t="s">
        <v>91</v>
      </c>
      <c r="B9" s="14" t="s">
        <v>92</v>
      </c>
      <c r="C9" s="15">
        <v>76129</v>
      </c>
      <c r="D9" s="16">
        <v>0.017367888715207044</v>
      </c>
      <c r="E9" s="15">
        <v>77451.2</v>
      </c>
      <c r="F9" s="16">
        <v>-0.008806835788212336</v>
      </c>
      <c r="G9" s="15">
        <v>76769.1</v>
      </c>
      <c r="H9" s="16">
        <v>-0.0248276976022905</v>
      </c>
      <c r="I9" s="17">
        <v>74863.1</v>
      </c>
    </row>
    <row r="10" spans="1:9" ht="12.75">
      <c r="A10" s="13" t="s">
        <v>93</v>
      </c>
      <c r="B10" s="14" t="s">
        <v>94</v>
      </c>
      <c r="C10" s="15">
        <v>686748</v>
      </c>
      <c r="D10" s="16">
        <v>0.06493444465801135</v>
      </c>
      <c r="E10" s="15">
        <v>731341.6</v>
      </c>
      <c r="F10" s="16">
        <v>0.03843826195583569</v>
      </c>
      <c r="G10" s="15">
        <v>759453.1</v>
      </c>
      <c r="H10" s="16">
        <v>0.048602211249121216</v>
      </c>
      <c r="I10" s="17">
        <v>796364.2</v>
      </c>
    </row>
    <row r="11" spans="1:9" ht="12.75">
      <c r="A11" s="13" t="s">
        <v>96</v>
      </c>
      <c r="B11" s="14" t="s">
        <v>97</v>
      </c>
      <c r="C11" s="15">
        <v>1777</v>
      </c>
      <c r="D11" s="16">
        <v>-1</v>
      </c>
      <c r="E11" s="15">
        <v>0</v>
      </c>
      <c r="F11" s="43" t="s">
        <v>95</v>
      </c>
      <c r="G11" s="15">
        <v>1908.3</v>
      </c>
      <c r="H11" s="16">
        <v>-1</v>
      </c>
      <c r="I11" s="17">
        <v>0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82138</v>
      </c>
      <c r="D13" s="43">
        <v>0.0017616693856679867</v>
      </c>
      <c r="E13" s="20">
        <v>82282.7</v>
      </c>
      <c r="F13" s="43">
        <v>0.07243320892484083</v>
      </c>
      <c r="G13" s="20">
        <v>88242.7</v>
      </c>
      <c r="H13" s="43">
        <v>-0.053258796478348885</v>
      </c>
      <c r="I13" s="21">
        <v>83543</v>
      </c>
    </row>
    <row r="14" spans="1:9" ht="12.75">
      <c r="A14" s="22" t="s">
        <v>101</v>
      </c>
      <c r="B14" s="23" t="s">
        <v>102</v>
      </c>
      <c r="C14" s="24">
        <v>1137602</v>
      </c>
      <c r="D14" s="25">
        <v>0.04484151750788065</v>
      </c>
      <c r="E14" s="24">
        <v>1188613.8</v>
      </c>
      <c r="F14" s="25">
        <v>0.022959349790487076</v>
      </c>
      <c r="G14" s="24">
        <v>1215903.6</v>
      </c>
      <c r="H14" s="25">
        <v>0.03829497667413765</v>
      </c>
      <c r="I14" s="26">
        <v>1262466.6</v>
      </c>
    </row>
    <row r="15" spans="1:9" ht="12.75">
      <c r="A15" s="27" t="s">
        <v>103</v>
      </c>
      <c r="B15" s="28" t="s">
        <v>104</v>
      </c>
      <c r="C15" s="10">
        <v>423802</v>
      </c>
      <c r="D15" s="16">
        <v>-0.03255529704909368</v>
      </c>
      <c r="E15" s="10">
        <v>410005</v>
      </c>
      <c r="F15" s="16">
        <v>0.14315288837941006</v>
      </c>
      <c r="G15" s="10">
        <v>468698.4</v>
      </c>
      <c r="H15" s="16">
        <v>0.014042292442218655</v>
      </c>
      <c r="I15" s="12">
        <v>475280</v>
      </c>
    </row>
    <row r="16" spans="1:9" ht="12.75">
      <c r="A16" s="8" t="s">
        <v>105</v>
      </c>
      <c r="B16" s="29" t="s">
        <v>106</v>
      </c>
      <c r="C16" s="15">
        <v>45464</v>
      </c>
      <c r="D16" s="16">
        <v>0.011789547774062995</v>
      </c>
      <c r="E16" s="15">
        <v>46000</v>
      </c>
      <c r="F16" s="16">
        <v>0.01671304347826093</v>
      </c>
      <c r="G16" s="15">
        <v>46768.8</v>
      </c>
      <c r="H16" s="16">
        <v>0.01713107883888398</v>
      </c>
      <c r="I16" s="17">
        <v>47570</v>
      </c>
    </row>
    <row r="17" spans="1:9" ht="12.75">
      <c r="A17" s="8" t="s">
        <v>107</v>
      </c>
      <c r="B17" s="29" t="s">
        <v>108</v>
      </c>
      <c r="C17" s="15">
        <v>80516</v>
      </c>
      <c r="D17" s="16">
        <v>-0.04374161657310341</v>
      </c>
      <c r="E17" s="15">
        <v>76994.1</v>
      </c>
      <c r="F17" s="16">
        <v>0.04872451265746336</v>
      </c>
      <c r="G17" s="15">
        <v>80745.6</v>
      </c>
      <c r="H17" s="16">
        <v>-0.4102650794594381</v>
      </c>
      <c r="I17" s="17">
        <v>47618.5</v>
      </c>
    </row>
    <row r="18" spans="1:9" ht="12.75">
      <c r="A18" s="8" t="s">
        <v>109</v>
      </c>
      <c r="B18" s="29" t="s">
        <v>110</v>
      </c>
      <c r="C18" s="15">
        <v>65222</v>
      </c>
      <c r="D18" s="16">
        <v>-0.058081628898224484</v>
      </c>
      <c r="E18" s="15">
        <v>61433.8</v>
      </c>
      <c r="F18" s="16">
        <v>0.11565945782289218</v>
      </c>
      <c r="G18" s="15">
        <v>68539.2</v>
      </c>
      <c r="H18" s="16">
        <v>-0.040219319746947604</v>
      </c>
      <c r="I18" s="17">
        <v>65782.6</v>
      </c>
    </row>
    <row r="19" spans="1:9" ht="12.75">
      <c r="A19" s="8" t="s">
        <v>111</v>
      </c>
      <c r="B19" s="29" t="s">
        <v>112</v>
      </c>
      <c r="C19" s="15">
        <v>393005</v>
      </c>
      <c r="D19" s="16">
        <v>0.0007974453251231492</v>
      </c>
      <c r="E19" s="15">
        <v>393318.4</v>
      </c>
      <c r="F19" s="16">
        <v>0.04054806487568338</v>
      </c>
      <c r="G19" s="15">
        <v>409266.7</v>
      </c>
      <c r="H19" s="16">
        <v>0.05280224362255715</v>
      </c>
      <c r="I19" s="17">
        <v>430876.9</v>
      </c>
    </row>
    <row r="20" spans="1:9" ht="12.75">
      <c r="A20" s="58" t="s">
        <v>113</v>
      </c>
      <c r="B20" s="29" t="s">
        <v>114</v>
      </c>
      <c r="C20" s="15">
        <v>4420</v>
      </c>
      <c r="D20" s="16">
        <v>2.2891402714932125</v>
      </c>
      <c r="E20" s="15">
        <v>14538</v>
      </c>
      <c r="F20" s="16">
        <v>-0.6310152703260421</v>
      </c>
      <c r="G20" s="15">
        <v>5364.3</v>
      </c>
      <c r="H20" s="16">
        <v>2.5106351248065915</v>
      </c>
      <c r="I20" s="17">
        <v>18832.1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82138</v>
      </c>
      <c r="D22" s="16">
        <v>-0.0004017628868489615</v>
      </c>
      <c r="E22" s="20">
        <v>82105</v>
      </c>
      <c r="F22" s="16">
        <v>0.07475427805858348</v>
      </c>
      <c r="G22" s="20">
        <v>88242.7</v>
      </c>
      <c r="H22" s="16">
        <v>-0.053258796478348885</v>
      </c>
      <c r="I22" s="21">
        <v>83543</v>
      </c>
    </row>
    <row r="23" spans="1:9" ht="12.75">
      <c r="A23" s="50" t="s">
        <v>118</v>
      </c>
      <c r="B23" s="51" t="s">
        <v>119</v>
      </c>
      <c r="C23" s="24">
        <v>1094567</v>
      </c>
      <c r="D23" s="52">
        <v>-0.009293812073632727</v>
      </c>
      <c r="E23" s="24">
        <v>1084394.3</v>
      </c>
      <c r="F23" s="52">
        <v>0.07675381547099602</v>
      </c>
      <c r="G23" s="24">
        <v>1167625.7</v>
      </c>
      <c r="H23" s="53">
        <v>0.001607878278116129</v>
      </c>
      <c r="I23" s="26">
        <v>1169503.1</v>
      </c>
    </row>
    <row r="24" spans="1:9" ht="12.75">
      <c r="A24" s="49" t="s">
        <v>120</v>
      </c>
      <c r="B24" s="32" t="s">
        <v>121</v>
      </c>
      <c r="C24" s="33">
        <v>-43035</v>
      </c>
      <c r="D24" s="118">
        <v>0</v>
      </c>
      <c r="E24" s="33">
        <v>-104219.5</v>
      </c>
      <c r="F24" s="118">
        <v>0</v>
      </c>
      <c r="G24" s="34">
        <v>-48277.90000000014</v>
      </c>
      <c r="H24" s="119">
        <v>0</v>
      </c>
      <c r="I24" s="35">
        <v>-92963.49999999977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77436</v>
      </c>
      <c r="D26" s="16">
        <v>-0.07685056046283383</v>
      </c>
      <c r="E26" s="15">
        <v>71485</v>
      </c>
      <c r="F26" s="16">
        <v>-0.2944981464642932</v>
      </c>
      <c r="G26" s="15">
        <v>50432.8</v>
      </c>
      <c r="H26" s="16">
        <v>0.3975151092146381</v>
      </c>
      <c r="I26" s="17">
        <v>70480.6</v>
      </c>
    </row>
    <row r="27" spans="1:9" ht="12.75">
      <c r="A27" s="58" t="s">
        <v>125</v>
      </c>
      <c r="B27" s="29" t="s">
        <v>126</v>
      </c>
      <c r="C27" s="15">
        <v>903</v>
      </c>
      <c r="D27" s="16">
        <v>-1</v>
      </c>
      <c r="E27" s="15">
        <v>0</v>
      </c>
      <c r="F27" s="43" t="s">
        <v>95</v>
      </c>
      <c r="G27" s="15">
        <v>15488.1</v>
      </c>
      <c r="H27" s="16">
        <v>-1</v>
      </c>
      <c r="I27" s="17">
        <v>0</v>
      </c>
    </row>
    <row r="28" spans="1:9" ht="12.75">
      <c r="A28" s="8" t="s">
        <v>127</v>
      </c>
      <c r="B28" s="29" t="s">
        <v>128</v>
      </c>
      <c r="C28" s="15">
        <v>38056</v>
      </c>
      <c r="D28" s="16">
        <v>0.16362991381122552</v>
      </c>
      <c r="E28" s="15">
        <v>44283.1</v>
      </c>
      <c r="F28" s="16">
        <v>-0.3002499824989669</v>
      </c>
      <c r="G28" s="15">
        <v>30987.1</v>
      </c>
      <c r="H28" s="16">
        <v>0.3528726470047213</v>
      </c>
      <c r="I28" s="17">
        <v>41921.6</v>
      </c>
    </row>
    <row r="29" spans="1:9" ht="12.75">
      <c r="A29" s="50" t="s">
        <v>129</v>
      </c>
      <c r="B29" s="51" t="s">
        <v>130</v>
      </c>
      <c r="C29" s="24">
        <v>116395</v>
      </c>
      <c r="D29" s="53">
        <v>-0.00538597018772279</v>
      </c>
      <c r="E29" s="24">
        <v>115768.1</v>
      </c>
      <c r="F29" s="53">
        <v>-0.16291275403155106</v>
      </c>
      <c r="G29" s="24">
        <v>96908</v>
      </c>
      <c r="H29" s="53">
        <v>0.15988566475419982</v>
      </c>
      <c r="I29" s="26">
        <v>112402.2</v>
      </c>
    </row>
    <row r="30" spans="1:9" ht="12.75">
      <c r="A30" s="8" t="s">
        <v>131</v>
      </c>
      <c r="B30" s="29" t="s">
        <v>132</v>
      </c>
      <c r="C30" s="15">
        <v>0</v>
      </c>
      <c r="D30" s="43" t="s">
        <v>95</v>
      </c>
      <c r="E30" s="15">
        <v>0</v>
      </c>
      <c r="F30" s="43" t="s">
        <v>95</v>
      </c>
      <c r="G30" s="15">
        <v>0</v>
      </c>
      <c r="H30" s="43" t="s">
        <v>95</v>
      </c>
      <c r="I30" s="17">
        <v>0</v>
      </c>
    </row>
    <row r="31" spans="1:9" ht="12.75">
      <c r="A31" s="8" t="s">
        <v>133</v>
      </c>
      <c r="B31" s="29" t="s">
        <v>134</v>
      </c>
      <c r="C31" s="15">
        <v>0</v>
      </c>
      <c r="D31" s="43" t="s">
        <v>95</v>
      </c>
      <c r="E31" s="15">
        <v>24517.3</v>
      </c>
      <c r="F31" s="16">
        <v>0.13702569206233967</v>
      </c>
      <c r="G31" s="15">
        <v>27876.8</v>
      </c>
      <c r="H31" s="16">
        <v>0.2776681685128854</v>
      </c>
      <c r="I31" s="17">
        <v>35617.3</v>
      </c>
    </row>
    <row r="32" spans="1:9" ht="12.75">
      <c r="A32" s="50" t="s">
        <v>135</v>
      </c>
      <c r="B32" s="51" t="s">
        <v>136</v>
      </c>
      <c r="C32" s="24">
        <v>25775</v>
      </c>
      <c r="D32" s="53">
        <v>-0.048795344325897216</v>
      </c>
      <c r="E32" s="24">
        <v>24517.3</v>
      </c>
      <c r="F32" s="53">
        <v>0.13702569206233967</v>
      </c>
      <c r="G32" s="24">
        <v>27876.8</v>
      </c>
      <c r="H32" s="53">
        <v>0.2776681685128854</v>
      </c>
      <c r="I32" s="26">
        <v>35617.3</v>
      </c>
    </row>
    <row r="33" spans="1:9" ht="12.75">
      <c r="A33" s="36" t="s">
        <v>137</v>
      </c>
      <c r="B33" s="37" t="s">
        <v>15</v>
      </c>
      <c r="C33" s="38">
        <v>90620</v>
      </c>
      <c r="D33" s="39">
        <v>0.006960935775766971</v>
      </c>
      <c r="E33" s="38">
        <v>91250.8</v>
      </c>
      <c r="F33" s="39">
        <v>-0.24350033095600263</v>
      </c>
      <c r="G33" s="38">
        <v>69031.2</v>
      </c>
      <c r="H33" s="39">
        <v>0.11232167483688531</v>
      </c>
      <c r="I33" s="40">
        <v>76784.9</v>
      </c>
    </row>
    <row r="34" spans="1:9" ht="12.75">
      <c r="A34" s="113" t="s">
        <v>2</v>
      </c>
      <c r="B34" s="29" t="s">
        <v>138</v>
      </c>
      <c r="C34" s="15">
        <v>33094</v>
      </c>
      <c r="D34" s="16">
        <v>-1.80885659031848</v>
      </c>
      <c r="E34" s="15">
        <v>-26768.29999999977</v>
      </c>
      <c r="F34" s="16">
        <v>-2.0643634448209305</v>
      </c>
      <c r="G34" s="15">
        <v>28491.199999999866</v>
      </c>
      <c r="H34" s="16">
        <v>-1.6352979165496662</v>
      </c>
      <c r="I34" s="17">
        <v>-18100.39999999976</v>
      </c>
    </row>
    <row r="35" spans="1:9" ht="12.75">
      <c r="A35" s="113" t="s">
        <v>2</v>
      </c>
      <c r="B35" s="29" t="s">
        <v>139</v>
      </c>
      <c r="C35" s="15">
        <v>-57526</v>
      </c>
      <c r="D35" s="16">
        <v>1.05157841671592</v>
      </c>
      <c r="E35" s="15">
        <v>-118019.1</v>
      </c>
      <c r="F35" s="16">
        <v>-0.6564962789921281</v>
      </c>
      <c r="G35" s="15">
        <v>-40540.00000000013</v>
      </c>
      <c r="H35" s="16">
        <v>1.3405352738036376</v>
      </c>
      <c r="I35" s="17">
        <v>-94885.29999999977</v>
      </c>
    </row>
    <row r="36" spans="1:9" ht="12.75">
      <c r="A36" s="123" t="s">
        <v>2</v>
      </c>
      <c r="B36" s="31" t="s">
        <v>140</v>
      </c>
      <c r="C36" s="20">
        <v>1093952</v>
      </c>
      <c r="D36" s="111">
        <v>0.04634206985315626</v>
      </c>
      <c r="E36" s="20">
        <v>1144648</v>
      </c>
      <c r="F36" s="111">
        <v>0.0010863601736079563</v>
      </c>
      <c r="G36" s="20">
        <v>1145891.5</v>
      </c>
      <c r="H36" s="111">
        <v>0.061586284565336206</v>
      </c>
      <c r="I36" s="21">
        <v>1216462.7</v>
      </c>
    </row>
    <row r="37" spans="1:9" ht="12.75">
      <c r="A37" s="123">
        <v>0</v>
      </c>
      <c r="B37" s="31" t="s">
        <v>19</v>
      </c>
      <c r="C37" s="64">
        <v>0.3651953211211653</v>
      </c>
      <c r="D37" s="124">
        <v>0</v>
      </c>
      <c r="E37" s="41" t="s">
        <v>54</v>
      </c>
      <c r="F37" s="124">
        <v>0</v>
      </c>
      <c r="G37" s="41">
        <v>0.4127293165988693</v>
      </c>
      <c r="H37" s="124">
        <v>0</v>
      </c>
      <c r="I37" s="42" t="s">
        <v>54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4" width="11.57421875" style="0" bestFit="1" customWidth="1"/>
    <col min="5" max="5" width="12.28125" style="0" bestFit="1" customWidth="1"/>
    <col min="6" max="9" width="11.57421875" style="0" bestFit="1" customWidth="1"/>
  </cols>
  <sheetData>
    <row r="1" spans="1:9" ht="12.75">
      <c r="A1" s="5" t="s">
        <v>76</v>
      </c>
      <c r="B1" s="6" t="s">
        <v>9</v>
      </c>
      <c r="C1" s="56" t="s">
        <v>48</v>
      </c>
      <c r="D1" s="7" t="s">
        <v>77</v>
      </c>
      <c r="E1" s="56" t="s">
        <v>47</v>
      </c>
      <c r="F1" s="7" t="s">
        <v>77</v>
      </c>
      <c r="G1" s="56" t="s">
        <v>48</v>
      </c>
      <c r="H1" s="7" t="s">
        <v>77</v>
      </c>
      <c r="I1" s="57" t="s">
        <v>186</v>
      </c>
    </row>
    <row r="2" spans="1:9" ht="12.75">
      <c r="A2" s="140"/>
      <c r="B2" s="4"/>
      <c r="C2" s="66">
        <v>2010</v>
      </c>
      <c r="D2" s="3" t="s">
        <v>78</v>
      </c>
      <c r="E2" s="66">
        <v>2011</v>
      </c>
      <c r="F2" s="3" t="s">
        <v>78</v>
      </c>
      <c r="G2" s="67">
        <v>2011</v>
      </c>
      <c r="H2" s="3" t="s">
        <v>78</v>
      </c>
      <c r="I2" s="68">
        <v>2012</v>
      </c>
    </row>
    <row r="3" spans="1:9" ht="12.75">
      <c r="A3" s="140"/>
      <c r="B3" s="2" t="s">
        <v>187</v>
      </c>
      <c r="C3" s="115">
        <v>0</v>
      </c>
      <c r="D3" s="114">
        <v>0</v>
      </c>
      <c r="E3" s="115">
        <v>0</v>
      </c>
      <c r="F3" s="116">
        <v>0</v>
      </c>
      <c r="G3" s="117">
        <v>0</v>
      </c>
      <c r="H3" s="116">
        <v>0</v>
      </c>
      <c r="I3" s="101">
        <v>0</v>
      </c>
    </row>
    <row r="4" spans="1:9" ht="12.75">
      <c r="A4" s="5" t="s">
        <v>81</v>
      </c>
      <c r="B4" s="9" t="s">
        <v>82</v>
      </c>
      <c r="C4" s="10">
        <v>51559</v>
      </c>
      <c r="D4" s="11">
        <v>0.029422603231249636</v>
      </c>
      <c r="E4" s="10">
        <v>53076</v>
      </c>
      <c r="F4" s="11">
        <v>-0.01599593036400633</v>
      </c>
      <c r="G4" s="10">
        <v>52227</v>
      </c>
      <c r="H4" s="11">
        <v>0.028376127290481935</v>
      </c>
      <c r="I4" s="12">
        <v>53709</v>
      </c>
    </row>
    <row r="5" spans="1:9" ht="12.75">
      <c r="A5" s="13" t="s">
        <v>83</v>
      </c>
      <c r="B5" s="14" t="s">
        <v>84</v>
      </c>
      <c r="C5" s="15">
        <v>20088</v>
      </c>
      <c r="D5" s="16">
        <v>0.03171047391477499</v>
      </c>
      <c r="E5" s="15">
        <v>20725</v>
      </c>
      <c r="F5" s="16">
        <v>-0.03227985524728589</v>
      </c>
      <c r="G5" s="15">
        <v>20056</v>
      </c>
      <c r="H5" s="16">
        <v>-0.03819305943358596</v>
      </c>
      <c r="I5" s="17">
        <v>19290</v>
      </c>
    </row>
    <row r="6" spans="1:9" ht="12.75">
      <c r="A6" s="13" t="s">
        <v>85</v>
      </c>
      <c r="B6" s="14" t="s">
        <v>86</v>
      </c>
      <c r="C6" s="15">
        <v>3307</v>
      </c>
      <c r="D6" s="16">
        <v>-0.09978832778953735</v>
      </c>
      <c r="E6" s="15">
        <v>2977</v>
      </c>
      <c r="F6" s="16">
        <v>0.04534766543500168</v>
      </c>
      <c r="G6" s="15">
        <v>3112</v>
      </c>
      <c r="H6" s="16">
        <v>-0.07583547557840617</v>
      </c>
      <c r="I6" s="17">
        <v>2876</v>
      </c>
    </row>
    <row r="7" spans="1:9" ht="12.75">
      <c r="A7" s="13" t="s">
        <v>87</v>
      </c>
      <c r="B7" s="14" t="s">
        <v>88</v>
      </c>
      <c r="C7" s="15">
        <v>740</v>
      </c>
      <c r="D7" s="16">
        <v>0.1635135135135135</v>
      </c>
      <c r="E7" s="15">
        <v>861</v>
      </c>
      <c r="F7" s="16">
        <v>-0.48548199767711964</v>
      </c>
      <c r="G7" s="15">
        <v>443</v>
      </c>
      <c r="H7" s="16">
        <v>0.04288939051918736</v>
      </c>
      <c r="I7" s="17">
        <v>462</v>
      </c>
    </row>
    <row r="8" spans="1:9" ht="12.75">
      <c r="A8" s="13" t="s">
        <v>89</v>
      </c>
      <c r="B8" s="14" t="s">
        <v>90</v>
      </c>
      <c r="C8" s="15">
        <v>1990</v>
      </c>
      <c r="D8" s="16">
        <v>-1</v>
      </c>
      <c r="E8" s="15">
        <v>0</v>
      </c>
      <c r="F8" s="43" t="s">
        <v>95</v>
      </c>
      <c r="G8" s="15">
        <v>0</v>
      </c>
      <c r="H8" s="43" t="s">
        <v>95</v>
      </c>
      <c r="I8" s="17">
        <v>0</v>
      </c>
    </row>
    <row r="9" spans="1:9" ht="12.75">
      <c r="A9" s="13" t="s">
        <v>91</v>
      </c>
      <c r="B9" s="14" t="s">
        <v>92</v>
      </c>
      <c r="C9" s="15">
        <v>9410</v>
      </c>
      <c r="D9" s="16">
        <v>0.43400637619553667</v>
      </c>
      <c r="E9" s="15">
        <v>13494</v>
      </c>
      <c r="F9" s="16">
        <v>-0.18215503186601453</v>
      </c>
      <c r="G9" s="15">
        <v>11036</v>
      </c>
      <c r="H9" s="16">
        <v>0.10855382384922073</v>
      </c>
      <c r="I9" s="17">
        <v>12234</v>
      </c>
    </row>
    <row r="10" spans="1:9" ht="12.75">
      <c r="A10" s="13" t="s">
        <v>93</v>
      </c>
      <c r="B10" s="14" t="s">
        <v>94</v>
      </c>
      <c r="C10" s="15">
        <v>168236</v>
      </c>
      <c r="D10" s="16">
        <v>0.02791316959509261</v>
      </c>
      <c r="E10" s="15">
        <v>172932</v>
      </c>
      <c r="F10" s="16">
        <v>-0.010293063169338238</v>
      </c>
      <c r="G10" s="15">
        <v>171152</v>
      </c>
      <c r="H10" s="16">
        <v>0.02438183602879312</v>
      </c>
      <c r="I10" s="17">
        <v>175325</v>
      </c>
    </row>
    <row r="11" spans="1:9" ht="12.75">
      <c r="A11" s="13" t="s">
        <v>96</v>
      </c>
      <c r="B11" s="14" t="s">
        <v>97</v>
      </c>
      <c r="C11" s="15">
        <v>19107</v>
      </c>
      <c r="D11" s="16">
        <v>-0.9947139791699378</v>
      </c>
      <c r="E11" s="15">
        <v>101</v>
      </c>
      <c r="F11" s="16">
        <v>124.03960396039604</v>
      </c>
      <c r="G11" s="15">
        <v>12629</v>
      </c>
      <c r="H11" s="16">
        <v>-0.9912107055190434</v>
      </c>
      <c r="I11" s="17">
        <v>111</v>
      </c>
    </row>
    <row r="12" spans="1:9" ht="12.75">
      <c r="A12" s="13">
        <v>389</v>
      </c>
      <c r="B12" s="14" t="s">
        <v>98</v>
      </c>
      <c r="C12" s="15">
        <v>0</v>
      </c>
      <c r="D12" s="43" t="s">
        <v>95</v>
      </c>
      <c r="E12" s="15">
        <v>0</v>
      </c>
      <c r="F12" s="43" t="s">
        <v>95</v>
      </c>
      <c r="G12" s="15">
        <v>0</v>
      </c>
      <c r="H12" s="43">
        <v>0</v>
      </c>
      <c r="I12" s="17">
        <v>0</v>
      </c>
    </row>
    <row r="13" spans="1:9" ht="12.75">
      <c r="A13" s="18" t="s">
        <v>99</v>
      </c>
      <c r="B13" s="19" t="s">
        <v>100</v>
      </c>
      <c r="C13" s="20">
        <v>24823</v>
      </c>
      <c r="D13" s="43">
        <v>0.1650888289086734</v>
      </c>
      <c r="E13" s="20">
        <v>28921</v>
      </c>
      <c r="F13" s="43">
        <v>0.013934511254797551</v>
      </c>
      <c r="G13" s="20">
        <v>29324</v>
      </c>
      <c r="H13" s="43">
        <v>0.06909016505251671</v>
      </c>
      <c r="I13" s="21">
        <v>31350</v>
      </c>
    </row>
    <row r="14" spans="1:9" ht="12.75">
      <c r="A14" s="22" t="s">
        <v>101</v>
      </c>
      <c r="B14" s="23" t="s">
        <v>102</v>
      </c>
      <c r="C14" s="24">
        <v>295953</v>
      </c>
      <c r="D14" s="25">
        <v>-0.019742999733065723</v>
      </c>
      <c r="E14" s="24">
        <v>290110</v>
      </c>
      <c r="F14" s="25">
        <v>0.0232911654200131</v>
      </c>
      <c r="G14" s="24">
        <v>296867</v>
      </c>
      <c r="H14" s="25">
        <v>-0.014774292865155103</v>
      </c>
      <c r="I14" s="26">
        <v>292481</v>
      </c>
    </row>
    <row r="15" spans="1:9" ht="12.75">
      <c r="A15" s="27" t="s">
        <v>103</v>
      </c>
      <c r="B15" s="28" t="s">
        <v>104</v>
      </c>
      <c r="C15" s="10">
        <v>69676</v>
      </c>
      <c r="D15" s="16">
        <v>0.006874677076755267</v>
      </c>
      <c r="E15" s="10">
        <v>70155</v>
      </c>
      <c r="F15" s="16">
        <v>0.007625971064072411</v>
      </c>
      <c r="G15" s="10">
        <v>70690</v>
      </c>
      <c r="H15" s="16">
        <v>0.03918517470646485</v>
      </c>
      <c r="I15" s="12">
        <v>73460</v>
      </c>
    </row>
    <row r="16" spans="1:9" ht="12.75">
      <c r="A16" s="8" t="s">
        <v>105</v>
      </c>
      <c r="B16" s="29" t="s">
        <v>106</v>
      </c>
      <c r="C16" s="15">
        <v>9853</v>
      </c>
      <c r="D16" s="16">
        <v>0.006799959403227443</v>
      </c>
      <c r="E16" s="15">
        <v>9920</v>
      </c>
      <c r="F16" s="16">
        <v>0.024596774193548387</v>
      </c>
      <c r="G16" s="15">
        <v>10164</v>
      </c>
      <c r="H16" s="16">
        <v>0.0222353404171586</v>
      </c>
      <c r="I16" s="17">
        <v>10390</v>
      </c>
    </row>
    <row r="17" spans="1:9" ht="12.75">
      <c r="A17" s="8" t="s">
        <v>107</v>
      </c>
      <c r="B17" s="29" t="s">
        <v>108</v>
      </c>
      <c r="C17" s="15">
        <v>15803</v>
      </c>
      <c r="D17" s="16">
        <v>0.1669936088084541</v>
      </c>
      <c r="E17" s="15">
        <v>18442</v>
      </c>
      <c r="F17" s="16">
        <v>0.030419694176336623</v>
      </c>
      <c r="G17" s="15">
        <v>19003</v>
      </c>
      <c r="H17" s="16">
        <v>-0.03873072672735884</v>
      </c>
      <c r="I17" s="17">
        <v>18267</v>
      </c>
    </row>
    <row r="18" spans="1:9" ht="12.75">
      <c r="A18" s="8" t="s">
        <v>109</v>
      </c>
      <c r="B18" s="29" t="s">
        <v>110</v>
      </c>
      <c r="C18" s="15">
        <v>32258</v>
      </c>
      <c r="D18" s="16">
        <v>-0.011563023126046252</v>
      </c>
      <c r="E18" s="15">
        <v>31885</v>
      </c>
      <c r="F18" s="16">
        <v>0.02926140818566724</v>
      </c>
      <c r="G18" s="15">
        <v>32818</v>
      </c>
      <c r="H18" s="16">
        <v>-0.23785727344749832</v>
      </c>
      <c r="I18" s="17">
        <v>25012</v>
      </c>
    </row>
    <row r="19" spans="1:9" ht="12.75">
      <c r="A19" s="8" t="s">
        <v>111</v>
      </c>
      <c r="B19" s="29" t="s">
        <v>112</v>
      </c>
      <c r="C19" s="15">
        <v>137753</v>
      </c>
      <c r="D19" s="16">
        <v>-0.08672769377073458</v>
      </c>
      <c r="E19" s="15">
        <v>125806</v>
      </c>
      <c r="F19" s="16">
        <v>0.03309063160739551</v>
      </c>
      <c r="G19" s="15">
        <v>129969</v>
      </c>
      <c r="H19" s="16">
        <v>-0.06672360332079189</v>
      </c>
      <c r="I19" s="17">
        <v>121297</v>
      </c>
    </row>
    <row r="20" spans="1:9" ht="12.75">
      <c r="A20" s="58" t="s">
        <v>113</v>
      </c>
      <c r="B20" s="29" t="s">
        <v>114</v>
      </c>
      <c r="C20" s="15">
        <v>5979</v>
      </c>
      <c r="D20" s="16">
        <v>-0.35942465295199866</v>
      </c>
      <c r="E20" s="15">
        <v>3830</v>
      </c>
      <c r="F20" s="16">
        <v>-0.05691906005221932</v>
      </c>
      <c r="G20" s="15">
        <v>3612</v>
      </c>
      <c r="H20" s="16">
        <v>1.9659468438538206</v>
      </c>
      <c r="I20" s="17">
        <v>10713</v>
      </c>
    </row>
    <row r="21" spans="1:9" ht="12.75">
      <c r="A21" s="141">
        <v>489</v>
      </c>
      <c r="B21" s="29" t="s">
        <v>115</v>
      </c>
      <c r="C21" s="15">
        <v>0</v>
      </c>
      <c r="D21" s="43" t="s">
        <v>95</v>
      </c>
      <c r="E21" s="15">
        <v>0</v>
      </c>
      <c r="F21" s="16">
        <v>0</v>
      </c>
      <c r="G21" s="15">
        <v>0</v>
      </c>
      <c r="H21" s="16">
        <v>0</v>
      </c>
      <c r="I21" s="17">
        <v>0</v>
      </c>
    </row>
    <row r="22" spans="1:9" ht="12.75">
      <c r="A22" s="30" t="s">
        <v>116</v>
      </c>
      <c r="B22" s="31" t="s">
        <v>117</v>
      </c>
      <c r="C22" s="20">
        <v>24823</v>
      </c>
      <c r="D22" s="16">
        <v>0.1650888289086734</v>
      </c>
      <c r="E22" s="20">
        <v>28921</v>
      </c>
      <c r="F22" s="16">
        <v>0.013934511254797551</v>
      </c>
      <c r="G22" s="20">
        <v>29324</v>
      </c>
      <c r="H22" s="16">
        <v>0.06909016505251671</v>
      </c>
      <c r="I22" s="21">
        <v>31350</v>
      </c>
    </row>
    <row r="23" spans="1:9" ht="12.75">
      <c r="A23" s="50" t="s">
        <v>118</v>
      </c>
      <c r="B23" s="51" t="s">
        <v>119</v>
      </c>
      <c r="C23" s="24">
        <v>296145</v>
      </c>
      <c r="D23" s="52">
        <v>-0.02426514038731027</v>
      </c>
      <c r="E23" s="24">
        <v>288959</v>
      </c>
      <c r="F23" s="52">
        <v>0.022913285275765766</v>
      </c>
      <c r="G23" s="24">
        <v>295580</v>
      </c>
      <c r="H23" s="53">
        <v>-0.017223763448135868</v>
      </c>
      <c r="I23" s="26">
        <v>290489</v>
      </c>
    </row>
    <row r="24" spans="1:9" ht="12.75">
      <c r="A24" s="49" t="s">
        <v>120</v>
      </c>
      <c r="B24" s="32" t="s">
        <v>121</v>
      </c>
      <c r="C24" s="33">
        <v>192</v>
      </c>
      <c r="D24" s="118">
        <v>0</v>
      </c>
      <c r="E24" s="33">
        <v>-1151</v>
      </c>
      <c r="F24" s="118">
        <v>0</v>
      </c>
      <c r="G24" s="34">
        <v>-1287</v>
      </c>
      <c r="H24" s="119">
        <v>0</v>
      </c>
      <c r="I24" s="35">
        <v>-1992</v>
      </c>
    </row>
    <row r="25" spans="1:9" ht="12.75">
      <c r="A25" s="122">
        <v>0</v>
      </c>
      <c r="B25" s="28" t="s">
        <v>122</v>
      </c>
      <c r="C25" s="120">
        <v>0</v>
      </c>
      <c r="D25" s="125">
        <v>0</v>
      </c>
      <c r="E25" s="120">
        <v>0</v>
      </c>
      <c r="F25" s="125">
        <v>0</v>
      </c>
      <c r="G25" s="120">
        <v>0</v>
      </c>
      <c r="H25" s="120">
        <v>0</v>
      </c>
      <c r="I25" s="121">
        <v>0</v>
      </c>
    </row>
    <row r="26" spans="1:9" ht="12.75">
      <c r="A26" s="58" t="s">
        <v>123</v>
      </c>
      <c r="B26" s="29" t="s">
        <v>124</v>
      </c>
      <c r="C26" s="15">
        <v>69522</v>
      </c>
      <c r="D26" s="16">
        <v>0.05534938580593193</v>
      </c>
      <c r="E26" s="15">
        <v>73370</v>
      </c>
      <c r="F26" s="16">
        <v>-0.0645359138612512</v>
      </c>
      <c r="G26" s="15">
        <v>68635</v>
      </c>
      <c r="H26" s="16">
        <v>-0.27646244627376704</v>
      </c>
      <c r="I26" s="17">
        <v>49660</v>
      </c>
    </row>
    <row r="27" spans="1:9" ht="12.75">
      <c r="A27" s="58" t="s">
        <v>125</v>
      </c>
      <c r="B27" s="29" t="s">
        <v>126</v>
      </c>
      <c r="C27" s="15">
        <v>-558</v>
      </c>
      <c r="D27" s="16">
        <v>-1.2150537634408602</v>
      </c>
      <c r="E27" s="15">
        <v>120</v>
      </c>
      <c r="F27" s="16">
        <v>-0.09166666666666666</v>
      </c>
      <c r="G27" s="15">
        <v>109</v>
      </c>
      <c r="H27" s="16">
        <v>0.5321100917431193</v>
      </c>
      <c r="I27" s="17">
        <v>167</v>
      </c>
    </row>
    <row r="28" spans="1:9" ht="12.75">
      <c r="A28" s="8" t="s">
        <v>127</v>
      </c>
      <c r="B28" s="29" t="s">
        <v>128</v>
      </c>
      <c r="C28" s="15">
        <v>21215</v>
      </c>
      <c r="D28" s="16">
        <v>0.6148008484562809</v>
      </c>
      <c r="E28" s="15">
        <v>34258</v>
      </c>
      <c r="F28" s="16">
        <v>-0.2856559051900286</v>
      </c>
      <c r="G28" s="15">
        <v>24472</v>
      </c>
      <c r="H28" s="16">
        <v>0.2542906178489702</v>
      </c>
      <c r="I28" s="17">
        <v>30695</v>
      </c>
    </row>
    <row r="29" spans="1:9" ht="12.75">
      <c r="A29" s="50" t="s">
        <v>129</v>
      </c>
      <c r="B29" s="51" t="s">
        <v>130</v>
      </c>
      <c r="C29" s="24">
        <v>90179</v>
      </c>
      <c r="D29" s="53">
        <v>0.19482362856097318</v>
      </c>
      <c r="E29" s="24">
        <v>107748</v>
      </c>
      <c r="F29" s="53">
        <v>-0.13487025281211718</v>
      </c>
      <c r="G29" s="24">
        <v>93216</v>
      </c>
      <c r="H29" s="53">
        <v>-0.13617833848266392</v>
      </c>
      <c r="I29" s="26">
        <v>80522</v>
      </c>
    </row>
    <row r="30" spans="1:9" ht="12.75">
      <c r="A30" s="8" t="s">
        <v>131</v>
      </c>
      <c r="B30" s="29" t="s">
        <v>132</v>
      </c>
      <c r="C30" s="15">
        <v>0</v>
      </c>
      <c r="D30" s="43" t="s">
        <v>95</v>
      </c>
      <c r="E30" s="15">
        <v>0</v>
      </c>
      <c r="F30" s="43" t="s">
        <v>95</v>
      </c>
      <c r="G30" s="15">
        <v>0</v>
      </c>
      <c r="H30" s="43" t="s">
        <v>95</v>
      </c>
      <c r="I30" s="17">
        <v>0</v>
      </c>
    </row>
    <row r="31" spans="1:9" ht="12.75">
      <c r="A31" s="8" t="s">
        <v>133</v>
      </c>
      <c r="B31" s="29" t="s">
        <v>134</v>
      </c>
      <c r="C31" s="15">
        <v>0</v>
      </c>
      <c r="D31" s="43" t="s">
        <v>95</v>
      </c>
      <c r="E31" s="15">
        <v>78060</v>
      </c>
      <c r="F31" s="16">
        <v>-0.08501152959262107</v>
      </c>
      <c r="G31" s="15">
        <v>71424</v>
      </c>
      <c r="H31" s="16">
        <v>-0.21611783154121864</v>
      </c>
      <c r="I31" s="17">
        <v>55988</v>
      </c>
    </row>
    <row r="32" spans="1:9" ht="12.75">
      <c r="A32" s="50" t="s">
        <v>135</v>
      </c>
      <c r="B32" s="51" t="s">
        <v>136</v>
      </c>
      <c r="C32" s="24">
        <v>62643</v>
      </c>
      <c r="D32" s="53">
        <v>0.24610890283032422</v>
      </c>
      <c r="E32" s="24">
        <v>78060</v>
      </c>
      <c r="F32" s="53">
        <v>-0.08501152959262107</v>
      </c>
      <c r="G32" s="24">
        <v>71424</v>
      </c>
      <c r="H32" s="53">
        <v>-0.21611783154121864</v>
      </c>
      <c r="I32" s="26">
        <v>55988</v>
      </c>
    </row>
    <row r="33" spans="1:9" ht="12.75">
      <c r="A33" s="36" t="s">
        <v>137</v>
      </c>
      <c r="B33" s="37" t="s">
        <v>15</v>
      </c>
      <c r="C33" s="38">
        <v>27536</v>
      </c>
      <c r="D33" s="39">
        <v>0.07815223707147008</v>
      </c>
      <c r="E33" s="38">
        <v>29688</v>
      </c>
      <c r="F33" s="39">
        <v>-0.26596604688763137</v>
      </c>
      <c r="G33" s="38">
        <v>21792</v>
      </c>
      <c r="H33" s="39">
        <v>0.1258259911894273</v>
      </c>
      <c r="I33" s="40">
        <v>24534</v>
      </c>
    </row>
    <row r="34" spans="1:9" ht="12.75">
      <c r="A34" s="113" t="s">
        <v>2</v>
      </c>
      <c r="B34" s="29" t="s">
        <v>138</v>
      </c>
      <c r="C34" s="15">
        <v>9602</v>
      </c>
      <c r="D34" s="16">
        <v>0.28546136221620494</v>
      </c>
      <c r="E34" s="15">
        <v>12343</v>
      </c>
      <c r="F34" s="16">
        <v>-0.21015960463420563</v>
      </c>
      <c r="G34" s="15">
        <v>9749</v>
      </c>
      <c r="H34" s="16">
        <v>0.050569289157862345</v>
      </c>
      <c r="I34" s="17">
        <v>10242</v>
      </c>
    </row>
    <row r="35" spans="1:9" ht="12.75">
      <c r="A35" s="113" t="s">
        <v>2</v>
      </c>
      <c r="B35" s="29" t="s">
        <v>139</v>
      </c>
      <c r="C35" s="15">
        <v>-17934</v>
      </c>
      <c r="D35" s="16">
        <v>-0.03284264525482324</v>
      </c>
      <c r="E35" s="15">
        <v>-17345</v>
      </c>
      <c r="F35" s="16">
        <v>-0.30567886999135196</v>
      </c>
      <c r="G35" s="15">
        <v>-12043</v>
      </c>
      <c r="H35" s="16">
        <v>0.18674748816740014</v>
      </c>
      <c r="I35" s="17">
        <v>-14292</v>
      </c>
    </row>
    <row r="36" spans="1:9" ht="12.75">
      <c r="A36" s="123" t="s">
        <v>2</v>
      </c>
      <c r="B36" s="31" t="s">
        <v>140</v>
      </c>
      <c r="C36" s="20">
        <v>330802</v>
      </c>
      <c r="D36" s="111">
        <v>0.07418334834734977</v>
      </c>
      <c r="E36" s="20">
        <v>355342</v>
      </c>
      <c r="F36" s="111">
        <v>-0.05135334410230145</v>
      </c>
      <c r="G36" s="20">
        <v>337094</v>
      </c>
      <c r="H36" s="111">
        <v>-0.023097414964371954</v>
      </c>
      <c r="I36" s="21">
        <v>329308</v>
      </c>
    </row>
    <row r="37" spans="1:9" ht="12.75">
      <c r="A37" s="123">
        <v>0</v>
      </c>
      <c r="B37" s="31" t="s">
        <v>19</v>
      </c>
      <c r="C37" s="64">
        <v>0.34870714700755373</v>
      </c>
      <c r="D37" s="124">
        <v>0</v>
      </c>
      <c r="E37" s="41">
        <v>0.4157572082996497</v>
      </c>
      <c r="F37" s="124">
        <v>0</v>
      </c>
      <c r="G37" s="41">
        <v>0.4473660058737151</v>
      </c>
      <c r="H37" s="124">
        <v>0</v>
      </c>
      <c r="I37" s="42">
        <v>0.417461482024945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2012
Compte 2010 - Budget 2012&amp;RZürich, 20.6.2012</oddHeader>
    <oddFooter>&amp;LQuelle: FkF Juni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E119"/>
  <sheetViews>
    <sheetView zoomScale="150" zoomScaleNormal="15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421875" style="229" customWidth="1"/>
    <col min="2" max="2" width="3.7109375" style="229" customWidth="1"/>
    <col min="3" max="3" width="40.7109375" style="229" customWidth="1"/>
    <col min="4" max="6" width="12.7109375" style="229" customWidth="1"/>
    <col min="7" max="16384" width="11.421875" style="229" customWidth="1"/>
  </cols>
  <sheetData>
    <row r="1" spans="1:57" s="222" customFormat="1" ht="18" customHeight="1">
      <c r="A1" s="216" t="s">
        <v>193</v>
      </c>
      <c r="B1" s="217" t="s">
        <v>334</v>
      </c>
      <c r="C1" s="217" t="s">
        <v>10</v>
      </c>
      <c r="D1" s="220" t="s">
        <v>48</v>
      </c>
      <c r="E1" s="219" t="s">
        <v>47</v>
      </c>
      <c r="F1" s="220" t="s">
        <v>48</v>
      </c>
      <c r="G1" s="219" t="s">
        <v>47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</row>
    <row r="2" spans="1:7" s="228" customFormat="1" ht="15" customHeight="1">
      <c r="A2" s="223"/>
      <c r="B2" s="224"/>
      <c r="C2" s="225" t="s">
        <v>195</v>
      </c>
      <c r="D2" s="227">
        <v>2010</v>
      </c>
      <c r="E2" s="226">
        <v>2011</v>
      </c>
      <c r="F2" s="227">
        <v>2011</v>
      </c>
      <c r="G2" s="226">
        <v>2012</v>
      </c>
    </row>
    <row r="3" spans="1:6" ht="15" customHeight="1">
      <c r="A3" s="376" t="s">
        <v>196</v>
      </c>
      <c r="B3" s="377"/>
      <c r="C3" s="377"/>
      <c r="D3" s="230"/>
      <c r="F3" s="230"/>
    </row>
    <row r="4" spans="1:7" s="234" customFormat="1" ht="12.75" customHeight="1">
      <c r="A4" s="357">
        <v>30</v>
      </c>
      <c r="B4" s="357"/>
      <c r="C4" s="232" t="s">
        <v>82</v>
      </c>
      <c r="D4" s="233">
        <v>67588.39622</v>
      </c>
      <c r="E4" s="233">
        <v>72313.6</v>
      </c>
      <c r="F4" s="233">
        <v>71127</v>
      </c>
      <c r="G4" s="233">
        <v>73551</v>
      </c>
    </row>
    <row r="5" spans="1:7" s="234" customFormat="1" ht="12.75" customHeight="1">
      <c r="A5" s="235">
        <v>31</v>
      </c>
      <c r="B5" s="235"/>
      <c r="C5" s="236" t="s">
        <v>197</v>
      </c>
      <c r="D5" s="238">
        <v>28009.43572</v>
      </c>
      <c r="E5" s="238">
        <v>26277.9</v>
      </c>
      <c r="F5" s="238">
        <v>25939.1</v>
      </c>
      <c r="G5" s="238">
        <v>25308</v>
      </c>
    </row>
    <row r="6" spans="1:7" s="234" customFormat="1" ht="12.75" customHeight="1">
      <c r="A6" s="235">
        <v>33</v>
      </c>
      <c r="B6" s="235"/>
      <c r="C6" s="236" t="s">
        <v>92</v>
      </c>
      <c r="D6" s="237">
        <v>11873.88795</v>
      </c>
      <c r="E6" s="237">
        <v>11809</v>
      </c>
      <c r="F6" s="237">
        <v>12246.5</v>
      </c>
      <c r="G6" s="237">
        <v>9303</v>
      </c>
    </row>
    <row r="7" spans="1:7" s="234" customFormat="1" ht="12.75" customHeight="1">
      <c r="A7" s="235">
        <v>35</v>
      </c>
      <c r="B7" s="235"/>
      <c r="C7" s="236" t="s">
        <v>198</v>
      </c>
      <c r="D7" s="237">
        <v>702.48385</v>
      </c>
      <c r="E7" s="237">
        <v>251.9</v>
      </c>
      <c r="F7" s="237">
        <v>1134.7</v>
      </c>
      <c r="G7" s="237">
        <v>244</v>
      </c>
    </row>
    <row r="8" spans="1:7" s="243" customFormat="1" ht="25.5">
      <c r="A8" s="239" t="s">
        <v>199</v>
      </c>
      <c r="B8" s="239"/>
      <c r="C8" s="240" t="s">
        <v>200</v>
      </c>
      <c r="D8" s="242">
        <v>669.341</v>
      </c>
      <c r="E8" s="241">
        <v>0</v>
      </c>
      <c r="F8" s="241">
        <v>900.5</v>
      </c>
      <c r="G8" s="241">
        <v>244</v>
      </c>
    </row>
    <row r="9" spans="1:7" s="234" customFormat="1" ht="12.75" customHeight="1">
      <c r="A9" s="235">
        <v>36</v>
      </c>
      <c r="B9" s="235"/>
      <c r="C9" s="236" t="s">
        <v>201</v>
      </c>
      <c r="D9" s="244">
        <v>175643.30011</v>
      </c>
      <c r="E9" s="237">
        <v>183976.7</v>
      </c>
      <c r="F9" s="244">
        <v>192488</v>
      </c>
      <c r="G9" s="237">
        <v>191226</v>
      </c>
    </row>
    <row r="10" spans="1:7" s="246" customFormat="1" ht="26.25" customHeight="1">
      <c r="A10" s="239" t="s">
        <v>202</v>
      </c>
      <c r="B10" s="239"/>
      <c r="C10" s="240" t="s">
        <v>203</v>
      </c>
      <c r="D10" s="242">
        <v>9668.4152</v>
      </c>
      <c r="E10" s="241">
        <v>11968</v>
      </c>
      <c r="F10" s="242">
        <v>13981.9</v>
      </c>
      <c r="G10" s="241">
        <v>9573</v>
      </c>
    </row>
    <row r="11" spans="1:7" s="248" customFormat="1" ht="12.75">
      <c r="A11" s="235">
        <v>37</v>
      </c>
      <c r="B11" s="235"/>
      <c r="C11" s="236" t="s">
        <v>204</v>
      </c>
      <c r="D11" s="255">
        <v>21988.05175</v>
      </c>
      <c r="E11" s="237">
        <v>22169</v>
      </c>
      <c r="F11" s="255">
        <v>22038.5</v>
      </c>
      <c r="G11" s="237">
        <v>22356</v>
      </c>
    </row>
    <row r="12" spans="1:7" s="234" customFormat="1" ht="12.75" customHeight="1">
      <c r="A12" s="235">
        <v>39</v>
      </c>
      <c r="B12" s="235"/>
      <c r="C12" s="236" t="s">
        <v>205</v>
      </c>
      <c r="D12" s="244">
        <v>27048.68979</v>
      </c>
      <c r="E12" s="237">
        <v>28059.2</v>
      </c>
      <c r="F12" s="244">
        <v>28204.3</v>
      </c>
      <c r="G12" s="237">
        <v>27979</v>
      </c>
    </row>
    <row r="13" spans="1:7" ht="12.75" customHeight="1">
      <c r="A13" s="249"/>
      <c r="B13" s="249"/>
      <c r="C13" s="250" t="s">
        <v>206</v>
      </c>
      <c r="D13" s="251">
        <f>D4+D5+D6+D7+D9+D11+D12</f>
        <v>332854.24539</v>
      </c>
      <c r="E13" s="251">
        <f>E4+E5+E6+E7+E9+E11+E12</f>
        <v>344857.3</v>
      </c>
      <c r="F13" s="251">
        <f>F4+F5+F6+F7+F9+F11+F12</f>
        <v>353178.1</v>
      </c>
      <c r="G13" s="251">
        <f>G4+G5+G6+G7+G9+G11+G12</f>
        <v>349967</v>
      </c>
    </row>
    <row r="14" spans="1:7" s="234" customFormat="1" ht="12.75" customHeight="1">
      <c r="A14" s="252">
        <v>40</v>
      </c>
      <c r="B14" s="235"/>
      <c r="C14" s="236" t="s">
        <v>207</v>
      </c>
      <c r="D14" s="244">
        <v>160583.62425</v>
      </c>
      <c r="E14" s="237">
        <v>157235</v>
      </c>
      <c r="F14" s="244">
        <v>160292.5</v>
      </c>
      <c r="G14" s="237">
        <v>169565</v>
      </c>
    </row>
    <row r="15" spans="1:7" s="253" customFormat="1" ht="12.75" customHeight="1">
      <c r="A15" s="235">
        <v>41</v>
      </c>
      <c r="B15" s="235"/>
      <c r="C15" s="236" t="s">
        <v>208</v>
      </c>
      <c r="D15" s="244">
        <v>17134.0654</v>
      </c>
      <c r="E15" s="237">
        <v>17639</v>
      </c>
      <c r="F15" s="244">
        <v>17288</v>
      </c>
      <c r="G15" s="237">
        <v>8962</v>
      </c>
    </row>
    <row r="16" spans="1:7" s="234" customFormat="1" ht="12.75" customHeight="1">
      <c r="A16" s="254">
        <v>42</v>
      </c>
      <c r="B16" s="254"/>
      <c r="C16" s="236" t="s">
        <v>209</v>
      </c>
      <c r="D16" s="244">
        <v>23145.06314</v>
      </c>
      <c r="E16" s="237">
        <v>21148.6</v>
      </c>
      <c r="F16" s="244">
        <v>22944.2</v>
      </c>
      <c r="G16" s="237">
        <v>20699</v>
      </c>
    </row>
    <row r="17" spans="1:7" s="256" customFormat="1" ht="12.75" customHeight="1">
      <c r="A17" s="235">
        <v>43</v>
      </c>
      <c r="B17" s="235"/>
      <c r="C17" s="236" t="s">
        <v>210</v>
      </c>
      <c r="D17" s="255">
        <v>15.15765</v>
      </c>
      <c r="E17" s="247">
        <v>81</v>
      </c>
      <c r="F17" s="255">
        <v>75.2</v>
      </c>
      <c r="G17" s="247">
        <v>31</v>
      </c>
    </row>
    <row r="18" spans="1:7" s="234" customFormat="1" ht="12.75" customHeight="1">
      <c r="A18" s="235">
        <v>45</v>
      </c>
      <c r="B18" s="235"/>
      <c r="C18" s="236" t="s">
        <v>211</v>
      </c>
      <c r="D18" s="263">
        <v>217.68115</v>
      </c>
      <c r="E18" s="262">
        <v>517.8</v>
      </c>
      <c r="F18" s="263">
        <v>565.3</v>
      </c>
      <c r="G18" s="262">
        <v>383</v>
      </c>
    </row>
    <row r="19" spans="1:7" s="243" customFormat="1" ht="25.5">
      <c r="A19" s="239" t="s">
        <v>212</v>
      </c>
      <c r="B19" s="239"/>
      <c r="C19" s="240" t="s">
        <v>213</v>
      </c>
      <c r="D19" s="242">
        <v>80.6936</v>
      </c>
      <c r="E19" s="241">
        <v>0</v>
      </c>
      <c r="F19" s="241">
        <v>507.2</v>
      </c>
      <c r="G19" s="241">
        <v>278</v>
      </c>
    </row>
    <row r="20" spans="1:7" s="258" customFormat="1" ht="12.75" customHeight="1">
      <c r="A20" s="235">
        <v>46</v>
      </c>
      <c r="B20" s="235"/>
      <c r="C20" s="236" t="s">
        <v>214</v>
      </c>
      <c r="D20" s="257">
        <v>78671.27186</v>
      </c>
      <c r="E20" s="257">
        <v>78503.1</v>
      </c>
      <c r="F20" s="257">
        <v>78341.9</v>
      </c>
      <c r="G20" s="257">
        <v>80773</v>
      </c>
    </row>
    <row r="21" spans="1:7" s="243" customFormat="1" ht="12.75" customHeight="1">
      <c r="A21" s="259" t="s">
        <v>215</v>
      </c>
      <c r="B21" s="260"/>
      <c r="C21" s="261" t="s">
        <v>216</v>
      </c>
      <c r="D21" s="263">
        <v>0</v>
      </c>
      <c r="E21" s="257">
        <v>0</v>
      </c>
      <c r="F21" s="263">
        <v>0</v>
      </c>
      <c r="G21" s="257">
        <v>0</v>
      </c>
    </row>
    <row r="22" spans="1:7" s="234" customFormat="1" ht="15" customHeight="1">
      <c r="A22" s="235">
        <v>47</v>
      </c>
      <c r="B22" s="235"/>
      <c r="C22" s="236" t="s">
        <v>204</v>
      </c>
      <c r="D22" s="244">
        <v>21988.05175</v>
      </c>
      <c r="E22" s="257">
        <v>22169</v>
      </c>
      <c r="F22" s="244">
        <v>22038.5</v>
      </c>
      <c r="G22" s="257">
        <v>22356</v>
      </c>
    </row>
    <row r="23" spans="1:7" s="234" customFormat="1" ht="15" customHeight="1">
      <c r="A23" s="235">
        <v>49</v>
      </c>
      <c r="B23" s="235"/>
      <c r="C23" s="236" t="s">
        <v>217</v>
      </c>
      <c r="D23" s="244">
        <v>27048.68979</v>
      </c>
      <c r="E23" s="237">
        <v>28059.2</v>
      </c>
      <c r="F23" s="244">
        <v>28204.3</v>
      </c>
      <c r="G23" s="237">
        <v>27979</v>
      </c>
    </row>
    <row r="24" spans="1:7" s="265" customFormat="1" ht="13.5" customHeight="1">
      <c r="A24" s="249"/>
      <c r="B24" s="264"/>
      <c r="C24" s="250" t="s">
        <v>218</v>
      </c>
      <c r="D24" s="251">
        <f>D14+D15+D16+D17+D18+D20+D22+D23</f>
        <v>328803.60498999996</v>
      </c>
      <c r="E24" s="251">
        <f>E14+E15+E16+E17+E18+E20+E22+E23</f>
        <v>325352.7</v>
      </c>
      <c r="F24" s="251">
        <f>F14+F15+F16+F17+F18+F20+F22+F23</f>
        <v>329749.89999999997</v>
      </c>
      <c r="G24" s="251">
        <f>G14+G15+G16+G17+G18+G20+G22+G23</f>
        <v>330748</v>
      </c>
    </row>
    <row r="25" spans="1:7" s="267" customFormat="1" ht="15" customHeight="1">
      <c r="A25" s="249"/>
      <c r="B25" s="264"/>
      <c r="C25" s="250" t="s">
        <v>219</v>
      </c>
      <c r="D25" s="266">
        <f>D24-D13</f>
        <v>-4050.640400000033</v>
      </c>
      <c r="E25" s="266">
        <f>E24-E13</f>
        <v>-19504.599999999977</v>
      </c>
      <c r="F25" s="266">
        <f>F24-F13</f>
        <v>-23428.20000000001</v>
      </c>
      <c r="G25" s="266">
        <f>G24-G13</f>
        <v>-19219</v>
      </c>
    </row>
    <row r="26" spans="1:7" s="234" customFormat="1" ht="15" customHeight="1">
      <c r="A26" s="235">
        <v>34</v>
      </c>
      <c r="B26" s="235"/>
      <c r="C26" s="236" t="s">
        <v>220</v>
      </c>
      <c r="D26" s="244">
        <v>4324.929</v>
      </c>
      <c r="E26" s="237">
        <v>3308.5</v>
      </c>
      <c r="F26" s="244">
        <v>4081.8</v>
      </c>
      <c r="G26" s="237">
        <v>3048</v>
      </c>
    </row>
    <row r="27" spans="1:7" s="243" customFormat="1" ht="15" customHeight="1">
      <c r="A27" s="259" t="s">
        <v>221</v>
      </c>
      <c r="B27" s="260"/>
      <c r="C27" s="261" t="s">
        <v>222</v>
      </c>
      <c r="D27" s="263">
        <v>3964.2473</v>
      </c>
      <c r="E27" s="262">
        <v>3286.5</v>
      </c>
      <c r="F27" s="263">
        <v>3739.8</v>
      </c>
      <c r="G27" s="262">
        <v>3028</v>
      </c>
    </row>
    <row r="28" spans="1:7" s="234" customFormat="1" ht="15" customHeight="1">
      <c r="A28" s="235">
        <v>440</v>
      </c>
      <c r="B28" s="235"/>
      <c r="C28" s="236" t="s">
        <v>223</v>
      </c>
      <c r="D28" s="244">
        <v>3552.75932</v>
      </c>
      <c r="E28" s="237">
        <v>1135.9</v>
      </c>
      <c r="F28" s="244">
        <v>2753.7</v>
      </c>
      <c r="G28" s="237">
        <v>2486</v>
      </c>
    </row>
    <row r="29" spans="1:7" s="234" customFormat="1" ht="15" customHeight="1">
      <c r="A29" s="235">
        <v>441</v>
      </c>
      <c r="B29" s="235"/>
      <c r="C29" s="236" t="s">
        <v>224</v>
      </c>
      <c r="D29" s="244">
        <v>518.8</v>
      </c>
      <c r="E29" s="237">
        <v>0</v>
      </c>
      <c r="F29" s="244">
        <v>12.5</v>
      </c>
      <c r="G29" s="237">
        <v>0</v>
      </c>
    </row>
    <row r="30" spans="1:7" s="234" customFormat="1" ht="15" customHeight="1">
      <c r="A30" s="235">
        <v>442</v>
      </c>
      <c r="B30" s="235"/>
      <c r="C30" s="236" t="s">
        <v>225</v>
      </c>
      <c r="D30" s="244">
        <v>3.7158</v>
      </c>
      <c r="E30" s="237">
        <v>3</v>
      </c>
      <c r="F30" s="244">
        <v>5.4</v>
      </c>
      <c r="G30" s="237">
        <v>4</v>
      </c>
    </row>
    <row r="31" spans="1:7" s="234" customFormat="1" ht="15" customHeight="1">
      <c r="A31" s="235">
        <v>443</v>
      </c>
      <c r="B31" s="235"/>
      <c r="C31" s="236" t="s">
        <v>226</v>
      </c>
      <c r="D31" s="244">
        <v>138.0996</v>
      </c>
      <c r="E31" s="237">
        <v>166</v>
      </c>
      <c r="F31" s="244">
        <v>178.7</v>
      </c>
      <c r="G31" s="237">
        <v>136</v>
      </c>
    </row>
    <row r="32" spans="1:7" s="234" customFormat="1" ht="15" customHeight="1">
      <c r="A32" s="235">
        <v>444</v>
      </c>
      <c r="B32" s="235"/>
      <c r="C32" s="236" t="s">
        <v>227</v>
      </c>
      <c r="D32" s="244">
        <v>18.535</v>
      </c>
      <c r="E32" s="237">
        <v>0</v>
      </c>
      <c r="F32" s="244">
        <v>165.1</v>
      </c>
      <c r="G32" s="237">
        <v>0</v>
      </c>
    </row>
    <row r="33" spans="1:7" s="234" customFormat="1" ht="15" customHeight="1">
      <c r="A33" s="235">
        <v>445</v>
      </c>
      <c r="B33" s="235"/>
      <c r="C33" s="236" t="s">
        <v>228</v>
      </c>
      <c r="D33" s="244">
        <v>244.164</v>
      </c>
      <c r="E33" s="237">
        <v>1520</v>
      </c>
      <c r="F33" s="244">
        <v>79.5</v>
      </c>
      <c r="G33" s="237">
        <v>90</v>
      </c>
    </row>
    <row r="34" spans="1:7" s="234" customFormat="1" ht="15" customHeight="1">
      <c r="A34" s="235">
        <v>446</v>
      </c>
      <c r="B34" s="235"/>
      <c r="C34" s="236" t="s">
        <v>229</v>
      </c>
      <c r="D34" s="244">
        <v>11629.153</v>
      </c>
      <c r="E34" s="237">
        <v>13593.5</v>
      </c>
      <c r="F34" s="244">
        <v>14180.1</v>
      </c>
      <c r="G34" s="237">
        <v>12818</v>
      </c>
    </row>
    <row r="35" spans="1:7" s="234" customFormat="1" ht="15" customHeight="1">
      <c r="A35" s="235">
        <v>447</v>
      </c>
      <c r="B35" s="235"/>
      <c r="C35" s="236" t="s">
        <v>230</v>
      </c>
      <c r="D35" s="244">
        <v>5933.50275</v>
      </c>
      <c r="E35" s="237">
        <v>6093</v>
      </c>
      <c r="F35" s="244">
        <v>6191.9</v>
      </c>
      <c r="G35" s="237">
        <v>1985</v>
      </c>
    </row>
    <row r="36" spans="1:7" s="234" customFormat="1" ht="15" customHeight="1">
      <c r="A36" s="235">
        <v>448</v>
      </c>
      <c r="B36" s="235"/>
      <c r="C36" s="236" t="s">
        <v>231</v>
      </c>
      <c r="D36" s="244">
        <v>0</v>
      </c>
      <c r="E36" s="237">
        <v>0</v>
      </c>
      <c r="F36" s="244">
        <v>0</v>
      </c>
      <c r="G36" s="237">
        <v>0</v>
      </c>
    </row>
    <row r="37" spans="1:7" s="234" customFormat="1" ht="15" customHeight="1">
      <c r="A37" s="235">
        <v>449</v>
      </c>
      <c r="B37" s="235"/>
      <c r="C37" s="236" t="s">
        <v>232</v>
      </c>
      <c r="D37" s="244">
        <v>0</v>
      </c>
      <c r="E37" s="237">
        <v>0</v>
      </c>
      <c r="F37" s="244">
        <v>0</v>
      </c>
      <c r="G37" s="237">
        <v>0</v>
      </c>
    </row>
    <row r="38" spans="1:7" s="243" customFormat="1" ht="13.5" customHeight="1">
      <c r="A38" s="268" t="s">
        <v>233</v>
      </c>
      <c r="B38" s="261"/>
      <c r="C38" s="261" t="s">
        <v>234</v>
      </c>
      <c r="D38" s="263">
        <v>0</v>
      </c>
      <c r="E38" s="262">
        <v>0</v>
      </c>
      <c r="F38" s="263">
        <v>0</v>
      </c>
      <c r="G38" s="262">
        <v>0</v>
      </c>
    </row>
    <row r="39" spans="1:7" ht="15" customHeight="1">
      <c r="A39" s="264"/>
      <c r="B39" s="264"/>
      <c r="C39" s="250" t="s">
        <v>235</v>
      </c>
      <c r="D39" s="251">
        <f>(SUM(D28:D37))-D26</f>
        <v>17713.80047</v>
      </c>
      <c r="E39" s="251">
        <f>(SUM(E28:E37))-E26</f>
        <v>19202.9</v>
      </c>
      <c r="F39" s="251">
        <f>(SUM(F28:F37))-F26</f>
        <v>19485.100000000002</v>
      </c>
      <c r="G39" s="251">
        <f>(SUM(G28:G37))-G26</f>
        <v>14471</v>
      </c>
    </row>
    <row r="40" spans="1:7" ht="14.25" customHeight="1">
      <c r="A40" s="264"/>
      <c r="B40" s="264"/>
      <c r="C40" s="250" t="s">
        <v>236</v>
      </c>
      <c r="D40" s="251">
        <f>D39+D25</f>
        <v>13663.160069999965</v>
      </c>
      <c r="E40" s="251">
        <f>E39+E25</f>
        <v>-301.69999999997526</v>
      </c>
      <c r="F40" s="251">
        <f>F39+F25</f>
        <v>-3943.1000000000095</v>
      </c>
      <c r="G40" s="251">
        <f>G39+G25</f>
        <v>-4748</v>
      </c>
    </row>
    <row r="41" spans="1:7" s="234" customFormat="1" ht="15.75" customHeight="1">
      <c r="A41" s="254">
        <v>38</v>
      </c>
      <c r="B41" s="254"/>
      <c r="C41" s="236" t="s">
        <v>237</v>
      </c>
      <c r="D41" s="244">
        <v>13386.85497</v>
      </c>
      <c r="E41" s="237">
        <v>0</v>
      </c>
      <c r="F41" s="244">
        <v>-1263.4</v>
      </c>
      <c r="G41" s="237">
        <v>3709</v>
      </c>
    </row>
    <row r="42" spans="1:7" s="243" customFormat="1" ht="25.5">
      <c r="A42" s="239" t="s">
        <v>238</v>
      </c>
      <c r="B42" s="239"/>
      <c r="C42" s="240" t="s">
        <v>239</v>
      </c>
      <c r="D42" s="270">
        <v>1658.59337</v>
      </c>
      <c r="E42" s="269">
        <v>0</v>
      </c>
      <c r="F42" s="270">
        <v>-27591.9</v>
      </c>
      <c r="G42" s="269">
        <v>1520</v>
      </c>
    </row>
    <row r="43" spans="1:7" s="243" customFormat="1" ht="25.5">
      <c r="A43" s="239" t="s">
        <v>240</v>
      </c>
      <c r="B43" s="239"/>
      <c r="C43" s="240" t="s">
        <v>241</v>
      </c>
      <c r="D43" s="270">
        <v>5728.2616</v>
      </c>
      <c r="E43" s="269">
        <v>0</v>
      </c>
      <c r="F43" s="270">
        <v>4507.1</v>
      </c>
      <c r="G43" s="269">
        <v>2189</v>
      </c>
    </row>
    <row r="44" spans="1:7" s="243" customFormat="1" ht="12.75">
      <c r="A44" s="259" t="s">
        <v>242</v>
      </c>
      <c r="B44" s="259"/>
      <c r="C44" s="261" t="s">
        <v>98</v>
      </c>
      <c r="D44" s="263">
        <v>6000</v>
      </c>
      <c r="E44" s="262">
        <v>0</v>
      </c>
      <c r="F44" s="263">
        <v>21821.4</v>
      </c>
      <c r="G44" s="262">
        <v>0</v>
      </c>
    </row>
    <row r="45" spans="1:7" s="234" customFormat="1" ht="12.75">
      <c r="A45" s="235">
        <v>48</v>
      </c>
      <c r="B45" s="235"/>
      <c r="C45" s="236" t="s">
        <v>243</v>
      </c>
      <c r="D45" s="244">
        <v>0</v>
      </c>
      <c r="E45" s="237">
        <v>0</v>
      </c>
      <c r="F45" s="244">
        <v>3288</v>
      </c>
      <c r="G45" s="237">
        <v>8977</v>
      </c>
    </row>
    <row r="46" spans="1:7" s="243" customFormat="1" ht="12.75">
      <c r="A46" s="259" t="s">
        <v>244</v>
      </c>
      <c r="B46" s="260"/>
      <c r="C46" s="261" t="s">
        <v>245</v>
      </c>
      <c r="D46" s="263">
        <v>0</v>
      </c>
      <c r="E46" s="262">
        <v>0</v>
      </c>
      <c r="F46" s="263">
        <v>0</v>
      </c>
      <c r="G46" s="262">
        <v>0</v>
      </c>
    </row>
    <row r="47" spans="1:7" s="243" customFormat="1" ht="12.75">
      <c r="A47" s="259" t="s">
        <v>246</v>
      </c>
      <c r="B47" s="260"/>
      <c r="C47" s="261" t="s">
        <v>115</v>
      </c>
      <c r="D47" s="263">
        <v>0</v>
      </c>
      <c r="E47" s="262">
        <v>0</v>
      </c>
      <c r="F47" s="263">
        <v>3288</v>
      </c>
      <c r="G47" s="262">
        <v>8977</v>
      </c>
    </row>
    <row r="48" spans="1:7" ht="12.75">
      <c r="A48" s="249"/>
      <c r="B48" s="249"/>
      <c r="C48" s="250" t="s">
        <v>247</v>
      </c>
      <c r="D48" s="251">
        <f>D45-D41</f>
        <v>-13386.85497</v>
      </c>
      <c r="E48" s="251">
        <f>E45-E41</f>
        <v>0</v>
      </c>
      <c r="F48" s="251">
        <f>F45-F41</f>
        <v>4551.4</v>
      </c>
      <c r="G48" s="251">
        <f>G45-G41</f>
        <v>5268</v>
      </c>
    </row>
    <row r="49" spans="1:7" ht="12.75">
      <c r="A49" s="271"/>
      <c r="B49" s="271"/>
      <c r="C49" s="250" t="s">
        <v>248</v>
      </c>
      <c r="D49" s="251">
        <f>D40+D48</f>
        <v>276.305099999965</v>
      </c>
      <c r="E49" s="251">
        <f>E40+E48</f>
        <v>-301.69999999997526</v>
      </c>
      <c r="F49" s="251">
        <f>F40+F48</f>
        <v>608.2999999999902</v>
      </c>
      <c r="G49" s="251">
        <f>G40+G48</f>
        <v>520</v>
      </c>
    </row>
    <row r="50" spans="1:7" ht="12.75">
      <c r="A50" s="272">
        <v>3</v>
      </c>
      <c r="B50" s="272"/>
      <c r="C50" s="273" t="s">
        <v>249</v>
      </c>
      <c r="D50" s="274">
        <f>D13+D26+D41</f>
        <v>350566.02936</v>
      </c>
      <c r="E50" s="274">
        <f>E13+E26+E41</f>
        <v>348165.8</v>
      </c>
      <c r="F50" s="274">
        <f>F13+F26+F41</f>
        <v>355996.49999999994</v>
      </c>
      <c r="G50" s="274">
        <f>G13+G26+G41</f>
        <v>356724</v>
      </c>
    </row>
    <row r="51" spans="1:7" ht="12.75">
      <c r="A51" s="272">
        <v>4</v>
      </c>
      <c r="B51" s="272"/>
      <c r="C51" s="273" t="s">
        <v>250</v>
      </c>
      <c r="D51" s="274">
        <f>D24+D28+D29+D30+D31+D32+D33+D34+D35+D36+D37+D45</f>
        <v>350842.3344599999</v>
      </c>
      <c r="E51" s="274">
        <f>E24+E28+E29+E30+E31+E32+E33+E34+E35+E36+E37+E45</f>
        <v>347864.10000000003</v>
      </c>
      <c r="F51" s="274">
        <f>F24+F28+F29+F30+F31+F32+F33+F34+F35+F36+F37+F45</f>
        <v>356604.8</v>
      </c>
      <c r="G51" s="274">
        <f>G24+G28+G29+G30+G31+G32+G33+G34+G35+G36+G37+G45</f>
        <v>357244</v>
      </c>
    </row>
    <row r="52" spans="1:7" ht="12.75">
      <c r="A52" s="275"/>
      <c r="B52" s="275"/>
      <c r="C52" s="276"/>
      <c r="D52" s="277"/>
      <c r="E52" s="277"/>
      <c r="F52" s="277"/>
      <c r="G52" s="277"/>
    </row>
    <row r="53" spans="1:7" ht="12.75">
      <c r="A53" s="378" t="s">
        <v>251</v>
      </c>
      <c r="B53" s="379"/>
      <c r="C53" s="379"/>
      <c r="D53" s="279"/>
      <c r="E53" s="278"/>
      <c r="F53" s="279"/>
      <c r="G53" s="278"/>
    </row>
    <row r="54" spans="1:7" s="234" customFormat="1" ht="12.75">
      <c r="A54" s="280" t="s">
        <v>252</v>
      </c>
      <c r="B54" s="281"/>
      <c r="C54" s="281" t="s">
        <v>253</v>
      </c>
      <c r="D54" s="282">
        <f>57246.73297-1451.714</f>
        <v>55795.01897</v>
      </c>
      <c r="E54" s="233">
        <v>53444</v>
      </c>
      <c r="F54" s="282">
        <v>98660.9</v>
      </c>
      <c r="G54" s="233">
        <v>37230</v>
      </c>
    </row>
    <row r="55" spans="1:7" s="234" customFormat="1" ht="12.75">
      <c r="A55" s="283" t="s">
        <v>254</v>
      </c>
      <c r="B55" s="284"/>
      <c r="C55" s="284" t="s">
        <v>255</v>
      </c>
      <c r="D55" s="290">
        <v>4029.28</v>
      </c>
      <c r="E55" s="238">
        <v>3500</v>
      </c>
      <c r="F55" s="290">
        <v>4897.4</v>
      </c>
      <c r="G55" s="238">
        <v>1765</v>
      </c>
    </row>
    <row r="56" spans="1:7" s="234" customFormat="1" ht="12.75">
      <c r="A56" s="283" t="s">
        <v>256</v>
      </c>
      <c r="B56" s="284"/>
      <c r="C56" s="284" t="s">
        <v>257</v>
      </c>
      <c r="D56" s="290">
        <v>0</v>
      </c>
      <c r="E56" s="238">
        <v>0</v>
      </c>
      <c r="F56" s="290">
        <v>40100</v>
      </c>
      <c r="G56" s="238">
        <v>0</v>
      </c>
    </row>
    <row r="57" spans="1:7" s="234" customFormat="1" ht="12.75">
      <c r="A57" s="288">
        <v>57</v>
      </c>
      <c r="B57" s="289"/>
      <c r="C57" s="289" t="s">
        <v>258</v>
      </c>
      <c r="D57" s="290">
        <v>1451.714</v>
      </c>
      <c r="E57" s="238">
        <v>1870</v>
      </c>
      <c r="F57" s="290">
        <v>1074.5</v>
      </c>
      <c r="G57" s="238">
        <v>1180</v>
      </c>
    </row>
    <row r="58" spans="1:7" s="234" customFormat="1" ht="12.75">
      <c r="A58" s="288">
        <v>58</v>
      </c>
      <c r="B58" s="289"/>
      <c r="C58" s="289" t="s">
        <v>259</v>
      </c>
      <c r="D58" s="244">
        <v>0</v>
      </c>
      <c r="E58" s="237">
        <v>0</v>
      </c>
      <c r="F58" s="244">
        <v>0</v>
      </c>
      <c r="G58" s="237">
        <v>0</v>
      </c>
    </row>
    <row r="59" spans="1:7" ht="12.75">
      <c r="A59" s="291">
        <v>5</v>
      </c>
      <c r="B59" s="292"/>
      <c r="C59" s="292" t="s">
        <v>260</v>
      </c>
      <c r="D59" s="293">
        <f>D54+D57+D58</f>
        <v>57246.73297</v>
      </c>
      <c r="E59" s="293">
        <f>E54+E57+E58</f>
        <v>55314</v>
      </c>
      <c r="F59" s="293">
        <f>F54+F57+F58</f>
        <v>99735.4</v>
      </c>
      <c r="G59" s="293">
        <f>G54+G57+G58</f>
        <v>38410</v>
      </c>
    </row>
    <row r="60" spans="1:7" s="234" customFormat="1" ht="12.75">
      <c r="A60" s="294" t="s">
        <v>261</v>
      </c>
      <c r="B60" s="295"/>
      <c r="C60" s="295" t="s">
        <v>262</v>
      </c>
      <c r="D60" s="237">
        <f>23746.8513-1451.714</f>
        <v>22295.1373</v>
      </c>
      <c r="E60" s="237">
        <v>17465</v>
      </c>
      <c r="F60" s="237">
        <v>60222</v>
      </c>
      <c r="G60" s="237">
        <v>10941</v>
      </c>
    </row>
    <row r="61" spans="1:7" s="234" customFormat="1" ht="12.75">
      <c r="A61" s="366" t="s">
        <v>263</v>
      </c>
      <c r="B61" s="367"/>
      <c r="C61" s="367" t="s">
        <v>264</v>
      </c>
      <c r="D61" s="262">
        <v>1313.7</v>
      </c>
      <c r="E61" s="262">
        <v>1090</v>
      </c>
      <c r="F61" s="262">
        <v>1317.8</v>
      </c>
      <c r="G61" s="262">
        <v>1297</v>
      </c>
    </row>
    <row r="62" spans="1:7" s="234" customFormat="1" ht="12.75">
      <c r="A62" s="366" t="s">
        <v>265</v>
      </c>
      <c r="B62" s="367"/>
      <c r="C62" s="367" t="s">
        <v>266</v>
      </c>
      <c r="D62" s="262">
        <v>0</v>
      </c>
      <c r="E62" s="262">
        <v>0</v>
      </c>
      <c r="F62" s="262">
        <v>45</v>
      </c>
      <c r="G62" s="262">
        <v>0</v>
      </c>
    </row>
    <row r="63" spans="1:7" s="234" customFormat="1" ht="12.75">
      <c r="A63" s="294">
        <v>67</v>
      </c>
      <c r="B63" s="295"/>
      <c r="C63" s="295" t="s">
        <v>258</v>
      </c>
      <c r="D63" s="237">
        <v>1451.714</v>
      </c>
      <c r="E63" s="237">
        <v>1870</v>
      </c>
      <c r="F63" s="237">
        <v>1074.5</v>
      </c>
      <c r="G63" s="237">
        <v>1180</v>
      </c>
    </row>
    <row r="64" spans="1:7" s="234" customFormat="1" ht="12.75">
      <c r="A64" s="294">
        <v>68</v>
      </c>
      <c r="B64" s="295"/>
      <c r="C64" s="295" t="s">
        <v>267</v>
      </c>
      <c r="D64" s="237">
        <v>0</v>
      </c>
      <c r="E64" s="237">
        <v>0</v>
      </c>
      <c r="F64" s="237">
        <v>0</v>
      </c>
      <c r="G64" s="237">
        <v>0</v>
      </c>
    </row>
    <row r="65" spans="1:7" ht="12.75">
      <c r="A65" s="291">
        <v>6</v>
      </c>
      <c r="B65" s="292"/>
      <c r="C65" s="292" t="s">
        <v>268</v>
      </c>
      <c r="D65" s="293">
        <f>D60+D63+D64</f>
        <v>23746.8513</v>
      </c>
      <c r="E65" s="293">
        <f>E60+E63+E64</f>
        <v>19335</v>
      </c>
      <c r="F65" s="293">
        <f>F60+F63+F64</f>
        <v>61296.5</v>
      </c>
      <c r="G65" s="293">
        <f>G60+G63+G64</f>
        <v>12121</v>
      </c>
    </row>
    <row r="66" spans="1:7" ht="12.75">
      <c r="A66" s="296"/>
      <c r="B66" s="296"/>
      <c r="C66" s="292" t="s">
        <v>15</v>
      </c>
      <c r="D66" s="293">
        <f>D59-D65</f>
        <v>33499.88167</v>
      </c>
      <c r="E66" s="293">
        <f>E59-E65</f>
        <v>35979</v>
      </c>
      <c r="F66" s="293">
        <f>F59-F65</f>
        <v>38438.899999999994</v>
      </c>
      <c r="G66" s="293">
        <f>G59-G65</f>
        <v>26289</v>
      </c>
    </row>
    <row r="67" spans="1:7" ht="12.75">
      <c r="A67" s="289"/>
      <c r="B67" s="289"/>
      <c r="C67" s="297" t="s">
        <v>269</v>
      </c>
      <c r="D67" s="298">
        <f>D66-D55-D56+D61+D62</f>
        <v>30784.301670000004</v>
      </c>
      <c r="E67" s="298">
        <f>E66-E55-E56+E61+E62</f>
        <v>33569</v>
      </c>
      <c r="F67" s="298">
        <f>F66-F55-F56+F61+F62</f>
        <v>-5195.700000000007</v>
      </c>
      <c r="G67" s="298">
        <f>G66-G55-G56+G61+G62</f>
        <v>25821</v>
      </c>
    </row>
    <row r="68" spans="1:7" ht="12.75">
      <c r="A68" s="275"/>
      <c r="B68" s="275"/>
      <c r="C68" s="276"/>
      <c r="D68" s="277"/>
      <c r="E68" s="277"/>
      <c r="F68" s="277"/>
      <c r="G68" s="277"/>
    </row>
    <row r="69" spans="1:7" s="230" customFormat="1" ht="12.75">
      <c r="A69" s="299" t="s">
        <v>270</v>
      </c>
      <c r="B69" s="300"/>
      <c r="C69" s="299"/>
      <c r="D69" s="277"/>
      <c r="E69" s="277"/>
      <c r="F69" s="277"/>
      <c r="G69" s="277"/>
    </row>
    <row r="70" spans="1:7" s="301" customFormat="1" ht="12.75">
      <c r="A70" s="300">
        <v>10</v>
      </c>
      <c r="B70" s="300"/>
      <c r="C70" s="300" t="s">
        <v>271</v>
      </c>
      <c r="D70" s="290">
        <v>284433</v>
      </c>
      <c r="E70" s="290"/>
      <c r="F70" s="290">
        <v>254641</v>
      </c>
      <c r="G70" s="290"/>
    </row>
    <row r="71" spans="1:7" s="301" customFormat="1" ht="12.75">
      <c r="A71" s="300">
        <v>14</v>
      </c>
      <c r="B71" s="300"/>
      <c r="C71" s="300" t="s">
        <v>272</v>
      </c>
      <c r="D71" s="290">
        <v>106101</v>
      </c>
      <c r="E71" s="290"/>
      <c r="F71" s="290">
        <v>142056</v>
      </c>
      <c r="G71" s="290"/>
    </row>
    <row r="72" spans="1:7" s="301" customFormat="1" ht="12.75">
      <c r="A72" s="302" t="s">
        <v>273</v>
      </c>
      <c r="B72" s="302"/>
      <c r="C72" s="302" t="s">
        <v>255</v>
      </c>
      <c r="D72" s="287">
        <v>19438</v>
      </c>
      <c r="E72" s="287"/>
      <c r="F72" s="287">
        <v>23002</v>
      </c>
      <c r="G72" s="287"/>
    </row>
    <row r="73" spans="1:7" s="301" customFormat="1" ht="12.75">
      <c r="A73" s="302" t="s">
        <v>274</v>
      </c>
      <c r="B73" s="302"/>
      <c r="C73" s="302" t="s">
        <v>275</v>
      </c>
      <c r="D73" s="287">
        <v>78658</v>
      </c>
      <c r="E73" s="303"/>
      <c r="F73" s="287">
        <v>118713</v>
      </c>
      <c r="G73" s="303"/>
    </row>
    <row r="74" spans="1:7" s="230" customFormat="1" ht="12.75">
      <c r="A74" s="304">
        <v>1</v>
      </c>
      <c r="B74" s="305"/>
      <c r="C74" s="304" t="s">
        <v>276</v>
      </c>
      <c r="D74" s="306">
        <f>D70+D71</f>
        <v>390534</v>
      </c>
      <c r="E74" s="306">
        <f>E70+E71</f>
        <v>0</v>
      </c>
      <c r="F74" s="306">
        <f>F70+F71</f>
        <v>396697</v>
      </c>
      <c r="G74" s="306">
        <f>G70+G71</f>
        <v>0</v>
      </c>
    </row>
    <row r="75" spans="1:7" s="230" customFormat="1" ht="12.75">
      <c r="A75" s="275"/>
      <c r="B75" s="275"/>
      <c r="C75" s="276"/>
      <c r="D75" s="277"/>
      <c r="E75" s="277"/>
      <c r="F75" s="277"/>
      <c r="G75" s="277"/>
    </row>
    <row r="76" spans="1:7" s="301" customFormat="1" ht="12.75">
      <c r="A76" s="300">
        <v>20</v>
      </c>
      <c r="B76" s="300"/>
      <c r="C76" s="300" t="s">
        <v>277</v>
      </c>
      <c r="D76" s="290">
        <v>270652</v>
      </c>
      <c r="E76" s="290"/>
      <c r="F76" s="290">
        <v>266323</v>
      </c>
      <c r="G76" s="290"/>
    </row>
    <row r="77" spans="1:7" s="308" customFormat="1" ht="12.75">
      <c r="A77" s="307" t="s">
        <v>278</v>
      </c>
      <c r="B77" s="302"/>
      <c r="C77" s="302" t="s">
        <v>279</v>
      </c>
      <c r="D77" s="287">
        <v>83656</v>
      </c>
      <c r="E77" s="287"/>
      <c r="F77" s="287">
        <v>98265</v>
      </c>
      <c r="G77" s="287"/>
    </row>
    <row r="78" spans="1:7" s="308" customFormat="1" ht="12.75">
      <c r="A78" s="307" t="s">
        <v>280</v>
      </c>
      <c r="B78" s="302"/>
      <c r="C78" s="302" t="s">
        <v>281</v>
      </c>
      <c r="D78" s="287">
        <v>20000</v>
      </c>
      <c r="E78" s="287"/>
      <c r="F78" s="287">
        <v>23000</v>
      </c>
      <c r="G78" s="287"/>
    </row>
    <row r="79" spans="1:7" s="308" customFormat="1" ht="12.75">
      <c r="A79" s="307" t="s">
        <v>282</v>
      </c>
      <c r="B79" s="302"/>
      <c r="C79" s="302" t="s">
        <v>283</v>
      </c>
      <c r="D79" s="287">
        <v>0</v>
      </c>
      <c r="E79" s="303"/>
      <c r="F79" s="287">
        <v>0</v>
      </c>
      <c r="G79" s="303"/>
    </row>
    <row r="80" spans="1:7" s="308" customFormat="1" ht="12.75">
      <c r="A80" s="307" t="s">
        <v>284</v>
      </c>
      <c r="B80" s="302"/>
      <c r="C80" s="302" t="s">
        <v>285</v>
      </c>
      <c r="D80" s="287">
        <v>141666</v>
      </c>
      <c r="E80" s="303"/>
      <c r="F80" s="287">
        <v>119328</v>
      </c>
      <c r="G80" s="303"/>
    </row>
    <row r="81" spans="1:7" s="308" customFormat="1" ht="12.75">
      <c r="A81" s="307" t="s">
        <v>286</v>
      </c>
      <c r="B81" s="302"/>
      <c r="C81" s="302" t="s">
        <v>287</v>
      </c>
      <c r="D81" s="287"/>
      <c r="E81" s="303"/>
      <c r="F81" s="287">
        <v>0</v>
      </c>
      <c r="G81" s="303"/>
    </row>
    <row r="82" spans="1:7" s="301" customFormat="1" ht="12.75">
      <c r="A82" s="309">
        <v>29</v>
      </c>
      <c r="B82" s="300"/>
      <c r="C82" s="300" t="s">
        <v>288</v>
      </c>
      <c r="D82" s="290">
        <v>119882</v>
      </c>
      <c r="E82" s="290"/>
      <c r="F82" s="290">
        <v>130374</v>
      </c>
      <c r="G82" s="290"/>
    </row>
    <row r="83" spans="1:7" s="301" customFormat="1" ht="12.75">
      <c r="A83" s="307" t="s">
        <v>289</v>
      </c>
      <c r="B83" s="302"/>
      <c r="C83" s="302" t="s">
        <v>290</v>
      </c>
      <c r="D83" s="287">
        <v>58180</v>
      </c>
      <c r="E83" s="287"/>
      <c r="F83" s="287">
        <v>58788</v>
      </c>
      <c r="G83" s="287"/>
    </row>
    <row r="84" spans="1:7" s="230" customFormat="1" ht="12.75">
      <c r="A84" s="304">
        <v>2</v>
      </c>
      <c r="B84" s="305"/>
      <c r="C84" s="304" t="s">
        <v>291</v>
      </c>
      <c r="D84" s="306">
        <f>D76+D82</f>
        <v>390534</v>
      </c>
      <c r="E84" s="306">
        <f>E76+E82</f>
        <v>0</v>
      </c>
      <c r="F84" s="306">
        <f>F76+F82</f>
        <v>396697</v>
      </c>
      <c r="G84" s="306">
        <f>G76+G82</f>
        <v>0</v>
      </c>
    </row>
    <row r="85" spans="4:6" ht="7.5" customHeight="1">
      <c r="D85" s="230"/>
      <c r="F85" s="230"/>
    </row>
    <row r="86" spans="1:7" ht="13.5" customHeight="1">
      <c r="A86" s="310" t="s">
        <v>292</v>
      </c>
      <c r="B86" s="311"/>
      <c r="C86" s="312" t="s">
        <v>293</v>
      </c>
      <c r="D86" s="311"/>
      <c r="E86" s="311"/>
      <c r="F86" s="311"/>
      <c r="G86" s="311"/>
    </row>
    <row r="87" spans="1:7" ht="12.75">
      <c r="A87" s="313">
        <v>39</v>
      </c>
      <c r="B87" s="314"/>
      <c r="C87" s="314" t="s">
        <v>138</v>
      </c>
      <c r="D87" s="315">
        <f>D49+D6+D8+D10-D19-D21-D38+D42+D44-D47</f>
        <v>30065.849019999965</v>
      </c>
      <c r="E87" s="315">
        <f>E49+E6+E8+E10-E19-E21-E38+E42+E44-E47</f>
        <v>23475.300000000025</v>
      </c>
      <c r="F87" s="315">
        <f>F49+F6+F8+F10-F19-F21-F38+F42+F44-F47</f>
        <v>18171.49999999999</v>
      </c>
      <c r="G87" s="315">
        <f>G49+G6+G8+G10-G19-G21-G38+G42+G44-G47</f>
        <v>11905</v>
      </c>
    </row>
    <row r="88" spans="1:7" ht="12.75">
      <c r="A88" s="316">
        <v>40</v>
      </c>
      <c r="B88" s="317"/>
      <c r="C88" s="317" t="s">
        <v>294</v>
      </c>
      <c r="D88" s="319">
        <f>D87/D111</f>
        <v>0.10755119643932497</v>
      </c>
      <c r="E88" s="319">
        <f>E87/E111</f>
        <v>0.08548698921038717</v>
      </c>
      <c r="F88" s="319">
        <f>IF(0=F111,0,F87/F111)</f>
        <v>0.06514441363754012</v>
      </c>
      <c r="G88" s="319">
        <f>G87/G111</f>
        <v>0.04251330214619862</v>
      </c>
    </row>
    <row r="89" spans="1:7" ht="25.5">
      <c r="A89" s="320" t="s">
        <v>295</v>
      </c>
      <c r="B89" s="321"/>
      <c r="C89" s="321" t="s">
        <v>296</v>
      </c>
      <c r="D89" s="322">
        <f>IF(D66=0,0,D87/D66)</f>
        <v>0.8974912006010068</v>
      </c>
      <c r="E89" s="322">
        <f>IF(E66=0,0,E87/E66)</f>
        <v>0.6524722754940389</v>
      </c>
      <c r="F89" s="319">
        <f>IF(F66=0,0,F87/F66)</f>
        <v>0.4727372531472022</v>
      </c>
      <c r="G89" s="322">
        <f>IF(G66=0,0,G87/G66)</f>
        <v>0.45285100232036213</v>
      </c>
    </row>
    <row r="90" spans="1:7" ht="25.5">
      <c r="A90" s="323" t="s">
        <v>297</v>
      </c>
      <c r="B90" s="324"/>
      <c r="C90" s="324" t="s">
        <v>298</v>
      </c>
      <c r="D90" s="325">
        <f>IF(0=D67,0,D87/D67)</f>
        <v>0.9766617200642824</v>
      </c>
      <c r="E90" s="325">
        <f>IF(0=E67,0,E87/E67)</f>
        <v>0.6993148440525492</v>
      </c>
      <c r="F90" s="362">
        <f>IF(0=F67,0,F87/F67)</f>
        <v>-3.497411320899968</v>
      </c>
      <c r="G90" s="325">
        <f>IF(0=G67,0,G87/G67)</f>
        <v>0.4610588280856667</v>
      </c>
    </row>
    <row r="91" spans="1:7" ht="25.5">
      <c r="A91" s="327" t="s">
        <v>299</v>
      </c>
      <c r="B91" s="328"/>
      <c r="C91" s="328" t="s">
        <v>300</v>
      </c>
      <c r="D91" s="329">
        <f>D87-D66</f>
        <v>-3434.0326500000374</v>
      </c>
      <c r="E91" s="329">
        <f>E87-E66</f>
        <v>-12503.699999999975</v>
      </c>
      <c r="F91" s="329">
        <f>F87-F66</f>
        <v>-20267.400000000005</v>
      </c>
      <c r="G91" s="329">
        <f>G87-G66</f>
        <v>-14384</v>
      </c>
    </row>
    <row r="92" spans="1:7" ht="25.5">
      <c r="A92" s="323" t="s">
        <v>301</v>
      </c>
      <c r="B92" s="324"/>
      <c r="C92" s="324" t="s">
        <v>302</v>
      </c>
      <c r="D92" s="330">
        <f>D87-D67</f>
        <v>-718.4526500000393</v>
      </c>
      <c r="E92" s="330">
        <f>E87-E67</f>
        <v>-10093.699999999975</v>
      </c>
      <c r="F92" s="330">
        <f>F87-F67</f>
        <v>23367.199999999997</v>
      </c>
      <c r="G92" s="330">
        <f>G87-G67</f>
        <v>-13916</v>
      </c>
    </row>
    <row r="93" spans="1:7" ht="12.75">
      <c r="A93" s="314">
        <v>31</v>
      </c>
      <c r="B93" s="314"/>
      <c r="C93" s="314" t="s">
        <v>303</v>
      </c>
      <c r="D93" s="331">
        <f>D77+D78+D80</f>
        <v>245322</v>
      </c>
      <c r="E93" s="331">
        <f>E77+E78+E80</f>
        <v>0</v>
      </c>
      <c r="F93" s="331">
        <f>F77+F78+F80</f>
        <v>240593</v>
      </c>
      <c r="G93" s="331">
        <f>G77+G78+G80</f>
        <v>0</v>
      </c>
    </row>
    <row r="94" spans="1:7" ht="12.75">
      <c r="A94" s="332">
        <v>32</v>
      </c>
      <c r="B94" s="332"/>
      <c r="C94" s="332" t="s">
        <v>304</v>
      </c>
      <c r="D94" s="326">
        <f>IF(0=D111,0,D93/D111)</f>
        <v>0.8775629317947035</v>
      </c>
      <c r="E94" s="326">
        <f>IF(0=E111,0,E93/E111)</f>
        <v>0</v>
      </c>
      <c r="F94" s="326">
        <f>IF(0=F111,0,F93/F111)</f>
        <v>0.8625204254077372</v>
      </c>
      <c r="G94" s="326">
        <f>IF(0=G111,0,G93/G111)</f>
        <v>0</v>
      </c>
    </row>
    <row r="95" spans="1:7" ht="12.75">
      <c r="A95" s="314">
        <v>33</v>
      </c>
      <c r="B95" s="314"/>
      <c r="C95" s="314" t="s">
        <v>305</v>
      </c>
      <c r="D95" s="331">
        <f>D76-D70</f>
        <v>-13781</v>
      </c>
      <c r="E95" s="331">
        <f>E76-E70</f>
        <v>0</v>
      </c>
      <c r="F95" s="331">
        <f>F76-F70</f>
        <v>11682</v>
      </c>
      <c r="G95" s="331">
        <f>G76-G70</f>
        <v>0</v>
      </c>
    </row>
    <row r="96" spans="1:7" ht="12.75">
      <c r="A96" s="317">
        <v>34</v>
      </c>
      <c r="B96" s="317"/>
      <c r="C96" s="317" t="s">
        <v>306</v>
      </c>
      <c r="D96" s="333">
        <f>D71-D72-D73-D82</f>
        <v>-111877</v>
      </c>
      <c r="E96" s="333">
        <f>E71-E72-E73-E82</f>
        <v>0</v>
      </c>
      <c r="F96" s="333">
        <f>F71-F72-F73-F82</f>
        <v>-130033</v>
      </c>
      <c r="G96" s="333">
        <f>G71-G72-G73-G82</f>
        <v>0</v>
      </c>
    </row>
    <row r="97" spans="1:7" ht="12.75">
      <c r="A97" s="316" t="s">
        <v>307</v>
      </c>
      <c r="B97" s="317"/>
      <c r="C97" s="317" t="s">
        <v>308</v>
      </c>
      <c r="D97" s="333">
        <f>IF(0=D109,0,1000*(D95/D109))</f>
        <v>-336.85316907433213</v>
      </c>
      <c r="E97" s="333">
        <f>IF(0=E109,0,1000*(E95/E109))</f>
        <v>0</v>
      </c>
      <c r="F97" s="333">
        <f>IF(0=F109,0,1000*(F95/F109))</f>
        <v>282.8571428571429</v>
      </c>
      <c r="G97" s="333">
        <f>IF(0=G109,0,1000*(G95/G109))</f>
        <v>0</v>
      </c>
    </row>
    <row r="98" spans="1:7" ht="12.75">
      <c r="A98" s="316" t="s">
        <v>309</v>
      </c>
      <c r="B98" s="317"/>
      <c r="C98" s="317" t="s">
        <v>310</v>
      </c>
      <c r="D98" s="333">
        <f>IF(D109=0,0,1000*(D96/D109))</f>
        <v>-2734.643494414705</v>
      </c>
      <c r="E98" s="333">
        <f>IF(E109=0,0,1000*(E96/E109))</f>
        <v>0</v>
      </c>
      <c r="F98" s="333">
        <f>IF(F109=0,0,1000*(F96/F109))</f>
        <v>-3148.498789346247</v>
      </c>
      <c r="G98" s="333">
        <f>IF(G109=0,0,1000*(G96/G109))</f>
        <v>0</v>
      </c>
    </row>
    <row r="99" spans="1:7" ht="12.75">
      <c r="A99" s="332">
        <v>36</v>
      </c>
      <c r="B99" s="332"/>
      <c r="C99" s="332" t="s">
        <v>311</v>
      </c>
      <c r="D99" s="326">
        <f>IF(D14=0,0,(D76-D81-D70)/D14)</f>
        <v>-0.08581821505376816</v>
      </c>
      <c r="E99" s="326">
        <f>IF(E14=0,0,(E76-E81-E70)/E14)</f>
        <v>0</v>
      </c>
      <c r="F99" s="326">
        <f>IF(F14=0,0,(F76-F81-F70)/F14)</f>
        <v>0.07287926758893896</v>
      </c>
      <c r="G99" s="326">
        <f>IF(G14=0,0,(G76-G81-G70)/G14)</f>
        <v>0</v>
      </c>
    </row>
    <row r="100" spans="1:7" ht="12.75">
      <c r="A100" s="317">
        <v>37</v>
      </c>
      <c r="B100" s="317"/>
      <c r="C100" s="317" t="s">
        <v>288</v>
      </c>
      <c r="D100" s="315">
        <f>D82</f>
        <v>119882</v>
      </c>
      <c r="E100" s="315">
        <f>E82</f>
        <v>0</v>
      </c>
      <c r="F100" s="315">
        <f>F82</f>
        <v>130374</v>
      </c>
      <c r="G100" s="315">
        <f>G82</f>
        <v>0</v>
      </c>
    </row>
    <row r="101" spans="1:7" ht="12.75">
      <c r="A101" s="332">
        <v>38</v>
      </c>
      <c r="B101" s="332"/>
      <c r="C101" s="332" t="s">
        <v>313</v>
      </c>
      <c r="D101" s="326">
        <f>IF(D112=0,0,D83/D112)</f>
        <v>0.20191403058739044</v>
      </c>
      <c r="E101" s="326">
        <f>IF(E112=0,0,E83/E112)</f>
        <v>0</v>
      </c>
      <c r="F101" s="326">
        <f>IF(F112=0,0,F83/F112)</f>
        <v>0.19148119111280773</v>
      </c>
      <c r="G101" s="326">
        <f>IF(G112=0,0,G83/G112)</f>
        <v>0</v>
      </c>
    </row>
    <row r="102" spans="1:7" ht="12.75">
      <c r="A102" s="334">
        <v>42</v>
      </c>
      <c r="B102" s="334"/>
      <c r="C102" s="334" t="s">
        <v>314</v>
      </c>
      <c r="D102" s="335">
        <f>IF(D111=0,0,(D27-D28+D6)/D111)</f>
        <v>0.0439471002165761</v>
      </c>
      <c r="E102" s="335">
        <f>IF(E111=0,0,(E27-E28+E6)/E111)</f>
        <v>0.050834884946361465</v>
      </c>
      <c r="F102" s="335">
        <f>IF(F111=0,0,(F27-F28+F6)/F111)</f>
        <v>0.04743856962276718</v>
      </c>
      <c r="G102" s="335">
        <f>IF(G111=0,0,(G27-G28+G6)/G111)</f>
        <v>0.035156947469913935</v>
      </c>
    </row>
    <row r="103" spans="1:7" ht="12.75">
      <c r="A103" s="317">
        <v>43</v>
      </c>
      <c r="B103" s="317"/>
      <c r="C103" s="317" t="s">
        <v>315</v>
      </c>
      <c r="D103" s="315">
        <f>D39</f>
        <v>17713.80047</v>
      </c>
      <c r="E103" s="315">
        <f>E39</f>
        <v>19202.9</v>
      </c>
      <c r="F103" s="315">
        <f>F39</f>
        <v>19485.100000000002</v>
      </c>
      <c r="G103" s="315">
        <f>G39</f>
        <v>14471</v>
      </c>
    </row>
    <row r="104" spans="1:7" ht="12.75">
      <c r="A104" s="332">
        <v>44</v>
      </c>
      <c r="B104" s="332"/>
      <c r="C104" s="332" t="s">
        <v>316</v>
      </c>
      <c r="D104" s="326">
        <f>IF(0=D70,0,(D28+D29+D30+D31+D32)/D70)</f>
        <v>0.01487840623275077</v>
      </c>
      <c r="E104" s="326">
        <f>IF(0=E70,0,(E28+E29+E30+E31+E32)/E70)</f>
        <v>0</v>
      </c>
      <c r="F104" s="326">
        <f>IF(0=F70,0,(F28+F29+F30+F31+F32)/F70)</f>
        <v>0.012234479129441055</v>
      </c>
      <c r="G104" s="326">
        <f>IF(0=G70,0,(G28+G29+G30+G31+G32)/G70)</f>
        <v>0</v>
      </c>
    </row>
    <row r="105" spans="1:7" ht="12.75">
      <c r="A105" s="317">
        <v>45</v>
      </c>
      <c r="B105" s="317"/>
      <c r="C105" s="317" t="s">
        <v>317</v>
      </c>
      <c r="D105" s="319">
        <f>IF(D111=0,0,(D27-D28)/D111)</f>
        <v>0.0014719698931489234</v>
      </c>
      <c r="E105" s="319">
        <f>IF(E111=0,0,(E27-E28)/E111)</f>
        <v>0.007831564197086232</v>
      </c>
      <c r="F105" s="319">
        <f>IF(F111=0,0,(F27-F28)/F111)</f>
        <v>0.003535146041217201</v>
      </c>
      <c r="G105" s="319">
        <f>IF(G111=0,0,(G27-G28)/G111)</f>
        <v>0.0019355069099739313</v>
      </c>
    </row>
    <row r="106" spans="1:7" ht="12.75">
      <c r="A106" s="334">
        <v>47</v>
      </c>
      <c r="B106" s="334"/>
      <c r="C106" s="334" t="s">
        <v>318</v>
      </c>
      <c r="D106" s="335">
        <f>IF(D113=0,0,D54/D113)</f>
        <v>0.1683813288109526</v>
      </c>
      <c r="E106" s="335">
        <f>IF(E113=0,0,E54/E113)</f>
        <v>0.15750291685712073</v>
      </c>
      <c r="F106" s="335">
        <f>IF(F113=0,0,F54/F113)</f>
        <v>0.2514955513274643</v>
      </c>
      <c r="G106" s="335">
        <f>IF(G113=0,0,G54/G113)</f>
        <v>0.11269421817818581</v>
      </c>
    </row>
    <row r="108" spans="1:7" ht="12.75">
      <c r="A108" s="338" t="s">
        <v>319</v>
      </c>
      <c r="B108" s="339"/>
      <c r="C108" s="338"/>
      <c r="D108" s="277"/>
      <c r="E108" s="277"/>
      <c r="F108" s="277"/>
      <c r="G108" s="277"/>
    </row>
    <row r="109" spans="1:7" s="234" customFormat="1" ht="12.75">
      <c r="A109" s="339"/>
      <c r="B109" s="339"/>
      <c r="C109" s="339" t="s">
        <v>320</v>
      </c>
      <c r="D109" s="340">
        <v>40911</v>
      </c>
      <c r="E109" s="341">
        <v>41300</v>
      </c>
      <c r="F109" s="341">
        <v>41300</v>
      </c>
      <c r="G109" s="341">
        <v>41300</v>
      </c>
    </row>
    <row r="110" spans="1:7" ht="12.75">
      <c r="A110" s="339"/>
      <c r="B110" s="339"/>
      <c r="C110" s="339"/>
      <c r="D110" s="339"/>
      <c r="E110" s="339"/>
      <c r="F110" s="339"/>
      <c r="G110" s="339"/>
    </row>
    <row r="111" spans="1:7" ht="12.75">
      <c r="A111" s="338" t="s">
        <v>321</v>
      </c>
      <c r="B111" s="339"/>
      <c r="C111" s="339" t="s">
        <v>322</v>
      </c>
      <c r="D111" s="342">
        <f>D14+D15+D16+D17+D20</f>
        <v>279549.1823</v>
      </c>
      <c r="E111" s="342">
        <f>E14+E15+E16+E17+E20</f>
        <v>274606.7</v>
      </c>
      <c r="F111" s="342">
        <f>F14+F15+F16+F17+F20</f>
        <v>278941.80000000005</v>
      </c>
      <c r="G111" s="342">
        <f>G14+G15+G16+G17+G20</f>
        <v>280030</v>
      </c>
    </row>
    <row r="112" spans="1:7" ht="12.75">
      <c r="A112" s="339"/>
      <c r="B112" s="339"/>
      <c r="C112" s="339" t="s">
        <v>323</v>
      </c>
      <c r="D112" s="342">
        <f>D50-D11-D41-D12</f>
        <v>288142.43285000004</v>
      </c>
      <c r="E112" s="342">
        <f>E50-E11-E41-E12</f>
        <v>297937.6</v>
      </c>
      <c r="F112" s="342">
        <f>F50-F11-F41-F12</f>
        <v>307017.1</v>
      </c>
      <c r="G112" s="342">
        <f>G50-G11-G41-G12</f>
        <v>302680</v>
      </c>
    </row>
    <row r="113" spans="1:7" ht="12.75">
      <c r="A113" s="339"/>
      <c r="B113" s="339"/>
      <c r="C113" s="339" t="s">
        <v>324</v>
      </c>
      <c r="D113" s="342">
        <f>D50-D6-D7-D11-D12-D41+D54</f>
        <v>331361.08002</v>
      </c>
      <c r="E113" s="342">
        <f>E50-E6-E7-E11-E12-E41+E54</f>
        <v>339320.69999999995</v>
      </c>
      <c r="F113" s="342">
        <f>F50-F6-F7-F11-F12-F41+F54</f>
        <v>392296.79999999993</v>
      </c>
      <c r="G113" s="342">
        <f>G50-G6-G7-G11-G12-G41+G54</f>
        <v>330363</v>
      </c>
    </row>
    <row r="114" spans="1:9" ht="12.75">
      <c r="A114" s="343" t="s">
        <v>325</v>
      </c>
      <c r="B114" s="344"/>
      <c r="C114" s="344" t="s">
        <v>326</v>
      </c>
      <c r="D114" s="345">
        <f aca="true" t="shared" si="0" ref="D114:I114">D14+D15+D16+D17+(D28+D29+D30+D31+D33+D34+D35+D36+(D37-D38))+(D20-D21)+D60</f>
        <v>323864.51407</v>
      </c>
      <c r="E114" s="345">
        <f t="shared" si="0"/>
        <v>314583.1</v>
      </c>
      <c r="F114" s="345">
        <f t="shared" si="0"/>
        <v>362565.6</v>
      </c>
      <c r="G114" s="345">
        <f t="shared" si="0"/>
        <v>308490</v>
      </c>
      <c r="H114" s="346">
        <f t="shared" si="0"/>
        <v>0</v>
      </c>
      <c r="I114" s="346">
        <f t="shared" si="0"/>
        <v>0</v>
      </c>
    </row>
    <row r="115" spans="1:9" ht="12.75">
      <c r="A115" s="344"/>
      <c r="B115" s="344"/>
      <c r="C115" s="344" t="s">
        <v>327</v>
      </c>
      <c r="D115" s="345">
        <f aca="true" t="shared" si="1" ref="D115:I115">D14+D15+D16+D17+(D28+D29+D30+D31+D33+D34+D35+D36+(D37-D38))+(D20-D21)+(D45-D46-D47)+D60+D64</f>
        <v>323864.51407</v>
      </c>
      <c r="E115" s="345">
        <f t="shared" si="1"/>
        <v>314583.1</v>
      </c>
      <c r="F115" s="345">
        <f t="shared" si="1"/>
        <v>362565.6</v>
      </c>
      <c r="G115" s="345">
        <f t="shared" si="1"/>
        <v>308490</v>
      </c>
      <c r="H115" s="346">
        <f t="shared" si="1"/>
        <v>0</v>
      </c>
      <c r="I115" s="346">
        <f t="shared" si="1"/>
        <v>0</v>
      </c>
    </row>
    <row r="116" spans="1:9" ht="12.75">
      <c r="A116" s="344"/>
      <c r="B116" s="344"/>
      <c r="C116" s="344" t="s">
        <v>328</v>
      </c>
      <c r="D116" s="345">
        <f aca="true" t="shared" si="2" ref="D116:I116">D4+D5+D26+(D9-D10)+D54</f>
        <v>321692.66482</v>
      </c>
      <c r="E116" s="345">
        <f t="shared" si="2"/>
        <v>327352.7</v>
      </c>
      <c r="F116" s="345">
        <f t="shared" si="2"/>
        <v>378314.9</v>
      </c>
      <c r="G116" s="345">
        <f t="shared" si="2"/>
        <v>320790</v>
      </c>
      <c r="H116" s="346">
        <f t="shared" si="2"/>
        <v>0</v>
      </c>
      <c r="I116" s="346">
        <f t="shared" si="2"/>
        <v>0</v>
      </c>
    </row>
    <row r="117" spans="1:9" ht="12.75">
      <c r="A117" s="344"/>
      <c r="B117" s="344"/>
      <c r="C117" s="344" t="s">
        <v>329</v>
      </c>
      <c r="D117" s="345">
        <f aca="true" t="shared" si="3" ref="D117:I117">D4+D5+D26+(D9-D10)+(D41-D42-D43-D44)+D54+D58</f>
        <v>321692.66482</v>
      </c>
      <c r="E117" s="345">
        <f t="shared" si="3"/>
        <v>327352.7</v>
      </c>
      <c r="F117" s="345">
        <f t="shared" si="3"/>
        <v>378314.9</v>
      </c>
      <c r="G117" s="345">
        <f t="shared" si="3"/>
        <v>320790</v>
      </c>
      <c r="H117" s="346">
        <f t="shared" si="3"/>
        <v>0</v>
      </c>
      <c r="I117" s="346">
        <f t="shared" si="3"/>
        <v>0</v>
      </c>
    </row>
    <row r="118" spans="1:9" ht="12.75">
      <c r="A118" s="344"/>
      <c r="B118" s="344"/>
      <c r="C118" s="344" t="s">
        <v>330</v>
      </c>
      <c r="D118" s="345">
        <f aca="true" t="shared" si="4" ref="D118:I118">D114-D116</f>
        <v>2171.84924999997</v>
      </c>
      <c r="E118" s="345">
        <f t="shared" si="4"/>
        <v>-12769.600000000035</v>
      </c>
      <c r="F118" s="345">
        <f t="shared" si="4"/>
        <v>-15749.300000000047</v>
      </c>
      <c r="G118" s="345">
        <f t="shared" si="4"/>
        <v>-12300</v>
      </c>
      <c r="H118" s="346">
        <f t="shared" si="4"/>
        <v>0</v>
      </c>
      <c r="I118" s="346">
        <f t="shared" si="4"/>
        <v>0</v>
      </c>
    </row>
    <row r="119" spans="1:9" ht="12.75">
      <c r="A119" s="344"/>
      <c r="B119" s="344"/>
      <c r="C119" s="344" t="s">
        <v>331</v>
      </c>
      <c r="D119" s="345">
        <f aca="true" t="shared" si="5" ref="D119:I119">D115-D117</f>
        <v>2171.84924999997</v>
      </c>
      <c r="E119" s="345">
        <f t="shared" si="5"/>
        <v>-12769.600000000035</v>
      </c>
      <c r="F119" s="345">
        <f t="shared" si="5"/>
        <v>-15749.300000000047</v>
      </c>
      <c r="G119" s="345">
        <f t="shared" si="5"/>
        <v>-12300</v>
      </c>
      <c r="H119" s="346">
        <f t="shared" si="5"/>
        <v>0</v>
      </c>
      <c r="I119" s="346">
        <f t="shared" si="5"/>
        <v>0</v>
      </c>
    </row>
  </sheetData>
  <mergeCells count="2">
    <mergeCell ref="A3:C3"/>
    <mergeCell ref="A53:C53"/>
  </mergeCells>
  <printOptions gridLines="1" headings="1"/>
  <pageMargins left="0.75" right="0.75" top="1" bottom="1" header="0.4921259845" footer="0.4921259845"/>
  <pageSetup fitToHeight="5" fitToWidth="1" horizontalDpi="600" verticalDpi="600" orientation="landscape" paperSize="8" r:id="rId3"/>
  <headerFooter alignWithMargins="0">
    <oddHeader>&amp;LFachgruppe für kantonale Finanzfragen (FkF)
Groupe d'études pour les finances cantonales
&amp;CRechnung 2010 - Budget 2012
Compte 2010 - Budget 2012&amp;RZürich, 20.6.2012</oddHeader>
    <oddFooter>&amp;LQuelle / Source: FkF Juni 2012</oddFooter>
  </headerFooter>
  <rowBreaks count="3" manualBreakCount="3">
    <brk id="25" max="8" man="1"/>
    <brk id="52" max="8" man="1"/>
    <brk id="8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b150pcm</cp:lastModifiedBy>
  <cp:lastPrinted>2012-06-20T13:14:01Z</cp:lastPrinted>
  <dcterms:created xsi:type="dcterms:W3CDTF">1998-11-13T16:50:35Z</dcterms:created>
  <dcterms:modified xsi:type="dcterms:W3CDTF">2012-07-23T09:22:10Z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